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yongyosph-my.sharepoint.com/personal/juhasz_katalin_gyongyosph_hu/Documents/Igazgatósági ügyek 2023/utak/Zsellérköz/"/>
    </mc:Choice>
  </mc:AlternateContent>
  <xr:revisionPtr revIDLastSave="0" documentId="8_{47DC2135-3665-40EE-99C3-194F01332C32}" xr6:coauthVersionLast="47" xr6:coauthVersionMax="47" xr10:uidLastSave="{00000000-0000-0000-0000-000000000000}"/>
  <bookViews>
    <workbookView xWindow="-108" yWindow="-108" windowWidth="23256" windowHeight="12456" tabRatio="564" activeTab="1" xr2:uid="{00000000-000D-0000-FFFF-FFFF00000000}"/>
  </bookViews>
  <sheets>
    <sheet name="Létjegyzék" sheetId="9" r:id="rId1"/>
    <sheet name="Tervezői költségvetés" sheetId="8" r:id="rId2"/>
  </sheets>
  <definedNames>
    <definedName name="_xlnm.Print_Titles" localSheetId="1">'Tervezői költségvetés'!$A:$G</definedName>
    <definedName name="_xlnm.Print_Area" localSheetId="1">'Tervezői költségvetés'!$A$1:$U$48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8" l="1"/>
  <c r="J44" i="8"/>
  <c r="J43" i="8"/>
  <c r="J42" i="8"/>
  <c r="J41" i="8"/>
  <c r="O41" i="8"/>
  <c r="O42" i="8"/>
  <c r="O43" i="8"/>
  <c r="O44" i="8"/>
  <c r="O45" i="8"/>
  <c r="T45" i="8"/>
  <c r="T44" i="8"/>
  <c r="T43" i="8"/>
  <c r="T42" i="8"/>
  <c r="T41" i="8"/>
  <c r="J39" i="8"/>
  <c r="O39" i="8"/>
  <c r="T39" i="8"/>
  <c r="T38" i="8"/>
  <c r="T37" i="8"/>
  <c r="T35" i="8"/>
  <c r="T34" i="8"/>
  <c r="T33" i="8"/>
  <c r="T32" i="8"/>
  <c r="T31" i="8"/>
  <c r="T30" i="8"/>
  <c r="T29" i="8"/>
  <c r="T28" i="8"/>
  <c r="T27" i="8"/>
  <c r="J19" i="8"/>
  <c r="O19" i="8"/>
  <c r="T19" i="8"/>
  <c r="J20" i="8"/>
  <c r="O20" i="8"/>
  <c r="T20" i="8"/>
  <c r="J21" i="8"/>
  <c r="O21" i="8"/>
  <c r="T21" i="8"/>
  <c r="J22" i="8"/>
  <c r="O22" i="8"/>
  <c r="T22" i="8"/>
  <c r="J23" i="8"/>
  <c r="O23" i="8"/>
  <c r="T23" i="8"/>
  <c r="J24" i="8"/>
  <c r="O24" i="8"/>
  <c r="T24" i="8"/>
  <c r="J25" i="8"/>
  <c r="O25" i="8"/>
  <c r="T25" i="8"/>
  <c r="J28" i="8"/>
  <c r="O28" i="8"/>
  <c r="J29" i="8"/>
  <c r="O29" i="8"/>
  <c r="J30" i="8"/>
  <c r="O30" i="8"/>
  <c r="J31" i="8"/>
  <c r="O31" i="8"/>
  <c r="J32" i="8"/>
  <c r="O32" i="8"/>
  <c r="J33" i="8"/>
  <c r="O33" i="8"/>
  <c r="J34" i="8"/>
  <c r="O34" i="8"/>
  <c r="J35" i="8"/>
  <c r="O35" i="8"/>
  <c r="J38" i="8"/>
  <c r="O38" i="8"/>
  <c r="J37" i="8"/>
  <c r="O37" i="8"/>
  <c r="J27" i="8"/>
  <c r="O27" i="8"/>
  <c r="J18" i="8"/>
  <c r="O18" i="8"/>
  <c r="T18" i="8"/>
  <c r="R19" i="8"/>
  <c r="R20" i="8"/>
  <c r="R21" i="8"/>
  <c r="R22" i="8"/>
  <c r="R23" i="8"/>
  <c r="R24" i="8"/>
  <c r="R25" i="8"/>
  <c r="R42" i="8"/>
  <c r="R43" i="8"/>
  <c r="R44" i="8"/>
  <c r="R45" i="8"/>
  <c r="R38" i="8"/>
  <c r="R39" i="8"/>
  <c r="R28" i="8"/>
  <c r="R29" i="8"/>
  <c r="R30" i="8"/>
  <c r="R31" i="8"/>
  <c r="R32" i="8"/>
  <c r="R33" i="8"/>
  <c r="R34" i="8"/>
  <c r="R35" i="8"/>
  <c r="R41" i="8"/>
  <c r="R37" i="8"/>
  <c r="R27" i="8"/>
  <c r="R18" i="8"/>
  <c r="J8" i="8"/>
  <c r="O8" i="8"/>
  <c r="T8" i="8"/>
  <c r="J9" i="8"/>
  <c r="O9" i="8"/>
  <c r="T9" i="8"/>
  <c r="J10" i="8"/>
  <c r="O10" i="8"/>
  <c r="T10" i="8"/>
  <c r="J11" i="8"/>
  <c r="O11" i="8"/>
  <c r="T11" i="8"/>
  <c r="J12" i="8"/>
  <c r="O12" i="8"/>
  <c r="T12" i="8"/>
  <c r="J13" i="8"/>
  <c r="O13" i="8"/>
  <c r="T13" i="8"/>
  <c r="J14" i="8"/>
  <c r="O14" i="8"/>
  <c r="T14" i="8"/>
  <c r="J15" i="8"/>
  <c r="O15" i="8"/>
  <c r="T15" i="8"/>
  <c r="J16" i="8"/>
  <c r="O16" i="8"/>
  <c r="T16" i="8"/>
  <c r="R8" i="8"/>
  <c r="R9" i="8"/>
  <c r="R10" i="8"/>
  <c r="R11" i="8"/>
  <c r="R12" i="8"/>
  <c r="R13" i="8"/>
  <c r="R14" i="8"/>
  <c r="R15" i="8"/>
  <c r="R16" i="8"/>
  <c r="J7" i="8"/>
  <c r="O7" i="8"/>
  <c r="T7" i="8"/>
  <c r="R7" i="8"/>
  <c r="M41" i="8"/>
  <c r="H41" i="8"/>
  <c r="M37" i="8"/>
  <c r="M38" i="8"/>
  <c r="M35" i="8"/>
  <c r="H37" i="8"/>
  <c r="H38" i="8"/>
  <c r="H35" i="8"/>
  <c r="M31" i="8"/>
  <c r="H31" i="8"/>
  <c r="M21" i="8"/>
  <c r="M18" i="8"/>
  <c r="H21" i="8"/>
  <c r="H18" i="8"/>
  <c r="M9" i="8"/>
  <c r="H9" i="8"/>
  <c r="M25" i="8"/>
  <c r="M28" i="8"/>
  <c r="M30" i="8"/>
  <c r="M29" i="8"/>
  <c r="H25" i="8"/>
  <c r="H28" i="8"/>
  <c r="H30" i="8"/>
  <c r="H29" i="8"/>
  <c r="M34" i="8"/>
  <c r="M33" i="8"/>
  <c r="M32" i="8"/>
  <c r="H34" i="8"/>
  <c r="H33" i="8"/>
  <c r="H32" i="8"/>
  <c r="M20" i="8"/>
  <c r="M19" i="8"/>
  <c r="H20" i="8"/>
  <c r="H19" i="8"/>
  <c r="M24" i="8"/>
  <c r="H24" i="8"/>
  <c r="M22" i="8"/>
  <c r="M23" i="8"/>
  <c r="H23" i="8"/>
  <c r="H22" i="8"/>
  <c r="H7" i="8"/>
  <c r="H8" i="8"/>
  <c r="H27" i="8"/>
  <c r="H10" i="8"/>
  <c r="H11" i="8"/>
  <c r="M7" i="8"/>
  <c r="M8" i="8"/>
  <c r="M27" i="8"/>
  <c r="M10" i="8"/>
  <c r="M11" i="8"/>
  <c r="M39" i="8"/>
  <c r="H39" i="8"/>
  <c r="H45" i="8"/>
  <c r="H44" i="8"/>
  <c r="M44" i="8"/>
  <c r="M45" i="8"/>
  <c r="T34" i="9"/>
  <c r="S34" i="9"/>
  <c r="R34" i="9"/>
  <c r="Q34" i="9"/>
  <c r="P34" i="9"/>
  <c r="O6" i="9"/>
  <c r="O8" i="9"/>
  <c r="O10" i="9"/>
  <c r="O12" i="9"/>
  <c r="O14" i="9"/>
  <c r="O16" i="9"/>
  <c r="O18" i="9"/>
  <c r="O20" i="9"/>
  <c r="O22" i="9"/>
  <c r="O24" i="9"/>
  <c r="O26" i="9"/>
  <c r="O28" i="9"/>
  <c r="O30" i="9"/>
  <c r="O32" i="9"/>
  <c r="O34" i="9"/>
  <c r="N34" i="9"/>
  <c r="M34" i="9"/>
  <c r="L34" i="9"/>
  <c r="K34" i="9"/>
  <c r="J34" i="9"/>
  <c r="I34" i="9"/>
  <c r="H34" i="9"/>
  <c r="G34" i="9"/>
  <c r="F34" i="9"/>
  <c r="E34" i="9"/>
  <c r="D6" i="9"/>
  <c r="D8" i="9"/>
  <c r="D10" i="9"/>
  <c r="D12" i="9"/>
  <c r="D14" i="9"/>
  <c r="D16" i="9"/>
  <c r="D18" i="9"/>
  <c r="D20" i="9"/>
  <c r="D22" i="9"/>
  <c r="D24" i="9"/>
  <c r="D26" i="9"/>
  <c r="D28" i="9"/>
  <c r="D30" i="9"/>
  <c r="D32" i="9"/>
  <c r="D34" i="9"/>
  <c r="C34" i="9"/>
  <c r="B34" i="9"/>
  <c r="T46" i="8"/>
  <c r="T47" i="8"/>
  <c r="T48" i="8"/>
  <c r="J46" i="8"/>
  <c r="J47" i="8"/>
  <c r="J48" i="8"/>
  <c r="O46" i="8"/>
  <c r="O47" i="8"/>
  <c r="O48" i="8"/>
</calcChain>
</file>

<file path=xl/sharedStrings.xml><?xml version="1.0" encoding="utf-8"?>
<sst xmlns="http://schemas.openxmlformats.org/spreadsheetml/2006/main" count="432" uniqueCount="118">
  <si>
    <t>1.,</t>
  </si>
  <si>
    <t>m3</t>
  </si>
  <si>
    <t>2.,</t>
  </si>
  <si>
    <t>3.,</t>
  </si>
  <si>
    <t>4.,</t>
  </si>
  <si>
    <t>m2</t>
  </si>
  <si>
    <t>I. Bontási és építés-előkészítő munkák</t>
  </si>
  <si>
    <t>Szakfelügyelet</t>
  </si>
  <si>
    <t>nap</t>
  </si>
  <si>
    <t>Forgalomterelés</t>
  </si>
  <si>
    <t>klt</t>
  </si>
  <si>
    <t>5.,</t>
  </si>
  <si>
    <t>6.,</t>
  </si>
  <si>
    <t>db</t>
  </si>
  <si>
    <t>Humuszos talaj terítése 10 cm vtg.-ban, füvesítés</t>
  </si>
  <si>
    <r>
      <t>Homokos kavics ágyazat tömörítése Tr</t>
    </r>
    <r>
      <rPr>
        <sz val="10"/>
        <rFont val="Symbol"/>
        <family val="1"/>
      </rPr>
      <t>r</t>
    </r>
    <r>
      <rPr>
        <sz val="10"/>
        <rFont val="Arial CE"/>
      </rPr>
      <t>=95%-ra az 1. pontban felsoroltakhoz</t>
    </r>
  </si>
  <si>
    <t>Törmelék és a kitermelt föld elszállítása 5 km-ig</t>
  </si>
  <si>
    <t>7.,</t>
  </si>
  <si>
    <t>fm</t>
  </si>
  <si>
    <t>IV. Felépítményi munkák</t>
  </si>
  <si>
    <t>V. Befejező munkák</t>
  </si>
  <si>
    <t>KRESZ-táblák kihelyezése</t>
  </si>
  <si>
    <t>Ft/</t>
  </si>
  <si>
    <t>Ft</t>
  </si>
  <si>
    <t>Összesen:</t>
  </si>
  <si>
    <t>8.,</t>
  </si>
  <si>
    <t>Homokos kavics ágyazat terítése az 1. pontban felsoroltakhoz 10 cm vtg.-ban</t>
  </si>
  <si>
    <t>Süllyesztett kerti szegély beépítése betongerendával járda mellé</t>
  </si>
  <si>
    <t>Kiemelt szegély építése betongerendával</t>
  </si>
  <si>
    <t>9.,</t>
  </si>
  <si>
    <t>Tervezői művezetés</t>
  </si>
  <si>
    <t>alk.</t>
  </si>
  <si>
    <t>Meglévő oszlopok áthelyezése</t>
  </si>
  <si>
    <t>ÁFA (27%):</t>
  </si>
  <si>
    <t>Süllyesztett útszegély (futósor) építése betongerendával</t>
  </si>
  <si>
    <t>47-es köz</t>
  </si>
  <si>
    <t>Egységárak</t>
  </si>
  <si>
    <t>Mindössz.:</t>
  </si>
  <si>
    <t>59-es köz</t>
  </si>
  <si>
    <t>M I N D Ö S S Z E S E N</t>
  </si>
  <si>
    <t>Munkanemek</t>
  </si>
  <si>
    <t>MINDÖSSZESEN:</t>
  </si>
  <si>
    <t>0+000 - 0+131,59 kmsz.</t>
  </si>
  <si>
    <t>0+000 - 0+067,15 kmsz.</t>
  </si>
  <si>
    <t>Víznyelőaknák elhelyezése</t>
  </si>
  <si>
    <t>12. Létesítményjegyzék</t>
  </si>
  <si>
    <t>Gyöngyös, Zsellérközös terület, Csobánka utca, illetve a 43-63-as közök</t>
  </si>
  <si>
    <t>Út- és járdaépítés, csapadékvíz-elvezetés</t>
  </si>
  <si>
    <t>Járda-burkolat       bontás             (m2)</t>
  </si>
  <si>
    <t>Oszlop áthelyezése           (db)</t>
  </si>
  <si>
    <t>Bruttó útfelület           (m2)</t>
  </si>
  <si>
    <t>Nettó      útfelület           (m2)</t>
  </si>
  <si>
    <t>Parkoló      felület           (m2)</t>
  </si>
  <si>
    <t>Járda-        felület                (új beton térkő)           (m2)</t>
  </si>
  <si>
    <t>Járda-        felület    (aszfalt felújítás kihajtóknál)         (m2)</t>
  </si>
  <si>
    <t>Kiemelt szegély              (fm)</t>
  </si>
  <si>
    <t>Süllyesztett útszegély              (fm)</t>
  </si>
  <si>
    <t>Süllyesztett járda-szegély              (fm)</t>
  </si>
  <si>
    <t>Beton-folyóka             +          víznyelők         (fm)</t>
  </si>
  <si>
    <t>48x48-as víznyelő             (db)</t>
  </si>
  <si>
    <t>⏀600 tisztítókna        (db)</t>
  </si>
  <si>
    <t>Beton-folyóka  45x100x10           (fm)</t>
  </si>
  <si>
    <r>
      <rPr>
        <b/>
        <sz val="10"/>
        <color indexed="8"/>
        <rFont val="Symbol"/>
        <charset val="2"/>
      </rPr>
      <t>⏀</t>
    </r>
    <r>
      <rPr>
        <b/>
        <sz val="10"/>
        <color indexed="8"/>
        <rFont val="Calibri"/>
        <family val="2"/>
      </rPr>
      <t>300           KPE cső           gerinc- csatorna          (fm)</t>
    </r>
  </si>
  <si>
    <r>
      <rPr>
        <b/>
        <sz val="10"/>
        <color indexed="8"/>
        <rFont val="Symbol"/>
        <charset val="2"/>
      </rPr>
      <t>⏀</t>
    </r>
    <r>
      <rPr>
        <b/>
        <sz val="10"/>
        <color indexed="8"/>
        <rFont val="Calibri"/>
        <family val="2"/>
      </rPr>
      <t>200           KPE cső víznyelő-bekötés      (fm)</t>
    </r>
  </si>
  <si>
    <t>Monolit           beton        támfal          75x25           (fm)</t>
  </si>
  <si>
    <t>Kihelye-  zendő KRESZ        tábla         (db)</t>
  </si>
  <si>
    <t>Áthelye- zendő      KRESZ      tábla         (db)</t>
  </si>
  <si>
    <t>Út                                                                                   jellege</t>
  </si>
  <si>
    <t xml:space="preserve">XI. (39-1.) jelű köz: </t>
  </si>
  <si>
    <t>egyirányú út a belső terület felé</t>
  </si>
  <si>
    <t xml:space="preserve">XII. (39-2.) jelű köz: </t>
  </si>
  <si>
    <t>egyirányú út az elkészült útszakasz felé</t>
  </si>
  <si>
    <t xml:space="preserve">IX. (41.) jelű köz: </t>
  </si>
  <si>
    <t>I.és III. rövid szakasza egyirányú a Petőfi út felé, középső szakasza kétirányú, átjárási lehetőséggel a Tűz utca felé</t>
  </si>
  <si>
    <t xml:space="preserve">43. jelű köz: </t>
  </si>
  <si>
    <t>kétirányú zsákutca</t>
  </si>
  <si>
    <t xml:space="preserve">45. jelű köz: </t>
  </si>
  <si>
    <t>egyirányú út befelé</t>
  </si>
  <si>
    <t xml:space="preserve">47. jelű köz: </t>
  </si>
  <si>
    <t>egyirányú út kifelé</t>
  </si>
  <si>
    <t xml:space="preserve">49. jelű köz: </t>
  </si>
  <si>
    <t>első harmada lezárásra kerül, köveztekő két szakasz rövid, kétirányú zsákutca</t>
  </si>
  <si>
    <t xml:space="preserve">51. jelű köz: </t>
  </si>
  <si>
    <t>első fele kétirányú, középen átjárás az 51. köz felé, második fele kétirányú zsákutca</t>
  </si>
  <si>
    <t xml:space="preserve">53. jelű köz: </t>
  </si>
  <si>
    <t xml:space="preserve">55. jelű köz: </t>
  </si>
  <si>
    <t xml:space="preserve">57. jelű köz: </t>
  </si>
  <si>
    <t xml:space="preserve">59. jelű köz: </t>
  </si>
  <si>
    <t xml:space="preserve">61. jelű köz: </t>
  </si>
  <si>
    <t xml:space="preserve">63. jelű köz: </t>
  </si>
  <si>
    <t xml:space="preserve"> -</t>
  </si>
  <si>
    <t>Járdaburkolat visszabontása átlag 30 cm vtg.-ban</t>
  </si>
  <si>
    <t>Földkitermelés tükörszintig építendő burkolatok helyén átlag 40 cm vtg.-ban</t>
  </si>
  <si>
    <t>KRESZ-táblák áthelyezése</t>
  </si>
  <si>
    <t>Járda beton térkő burkolat építése 6 cm vtg.-ban</t>
  </si>
  <si>
    <t>Járdafelújítás aszfaltburkolattal 4 cm vtg.-ban</t>
  </si>
  <si>
    <t>Beton térkő (út és parkoló) burkolat építése 8 cm vtg.-ban</t>
  </si>
  <si>
    <t>II. Vízépítési munkák</t>
  </si>
  <si>
    <t>III. Alépítményi munkák</t>
  </si>
  <si>
    <r>
      <t>Tükörkészítés tömörítéssel csatorna alatt Tr</t>
    </r>
    <r>
      <rPr>
        <sz val="10"/>
        <rFont val="Symbol"/>
        <family val="1"/>
      </rPr>
      <t>r</t>
    </r>
    <r>
      <rPr>
        <sz val="10"/>
        <rFont val="Arial CE"/>
      </rPr>
      <t>=90 %-ra</t>
    </r>
  </si>
  <si>
    <t>Homokos kavics ágyazat terítése csatorna alatt 10 cm vtg.-ban</t>
  </si>
  <si>
    <r>
      <t>Homokos kavics ágyazat tömörítése Tr</t>
    </r>
    <r>
      <rPr>
        <sz val="10"/>
        <rFont val="Symbol"/>
        <family val="1"/>
      </rPr>
      <t>r</t>
    </r>
    <r>
      <rPr>
        <sz val="10"/>
        <rFont val="Arial CE"/>
      </rPr>
      <t>=95%-ra csatorna alatt</t>
    </r>
  </si>
  <si>
    <r>
      <rPr>
        <sz val="10"/>
        <rFont val="Symbol"/>
        <charset val="2"/>
      </rPr>
      <t>F</t>
    </r>
    <r>
      <rPr>
        <sz val="10"/>
        <rFont val="Arial CE"/>
      </rPr>
      <t>300 KPE csapadékcsatorna fektetése</t>
    </r>
  </si>
  <si>
    <t>Tisztítóaknák beépítése</t>
  </si>
  <si>
    <r>
      <t xml:space="preserve">Víznyelőaknák bekötése az épülő csapadékcsatornába </t>
    </r>
    <r>
      <rPr>
        <sz val="10"/>
        <rFont val="Symbol"/>
        <charset val="2"/>
      </rPr>
      <t>F</t>
    </r>
    <r>
      <rPr>
        <sz val="10"/>
        <rFont val="Arial CE"/>
      </rPr>
      <t>250-es KPE csövekkel</t>
    </r>
  </si>
  <si>
    <r>
      <t>Tükörkészítés tömörítéssel út, parkoló, járda, padkafolyóka alatt Tr</t>
    </r>
    <r>
      <rPr>
        <sz val="10"/>
        <rFont val="Symbol"/>
        <family val="1"/>
      </rPr>
      <t>r</t>
    </r>
    <r>
      <rPr>
        <sz val="10"/>
        <rFont val="Arial CE"/>
      </rPr>
      <t>=90 %-ra</t>
    </r>
  </si>
  <si>
    <t>További földkitermelés az épületek melletti támfalak helyén további 35 cm mélységben, 25 cm szélességben</t>
  </si>
  <si>
    <t>A meglévő épületek alapmegerősítéséhez támfalépítés teljeskörű föld- és építőmesteri munkával, helyreálítással</t>
  </si>
  <si>
    <t>Simítóhomok terítése út, parkoló, járda térkőburkolata alá 3,0 cm vtg.-ban</t>
  </si>
  <si>
    <t>További földkitermelés épülő csapadékcsatornák helyén további 30 cm mélységben, 50 cm szélességben</t>
  </si>
  <si>
    <t>Beton padkafolyóka-elemek építése betongerendával - a felépítményi munkák során</t>
  </si>
  <si>
    <t>C10-16/FN betonalap út+parkoló alatt 20-, járda alatt 15 cm vtg.-ban</t>
  </si>
  <si>
    <t>Füvesítés</t>
  </si>
  <si>
    <t>Burkolati jelek feltése parkolókban</t>
  </si>
  <si>
    <t xml:space="preserve">6., </t>
  </si>
  <si>
    <t>Fakivágás</t>
  </si>
  <si>
    <t>Gyöngyös, Zsellérköz északi terület   ===   47. és 59. jelű közök</t>
  </si>
  <si>
    <t>K Ö L T S É G V E T É S I   K I Í R Á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</si>
</sst>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0"/>
      <name val="Arial CE"/>
    </font>
    <font>
      <sz val="12"/>
      <name val="Arial CE"/>
      <family val="2"/>
    </font>
    <font>
      <sz val="10"/>
      <name val="Arial CE"/>
    </font>
    <font>
      <b/>
      <u/>
      <sz val="12"/>
      <name val="Arial CE"/>
      <family val="2"/>
    </font>
    <font>
      <sz val="10"/>
      <name val="Symbol"/>
      <family val="1"/>
    </font>
    <font>
      <i/>
      <sz val="10"/>
      <name val="Arial CE"/>
      <family val="2"/>
    </font>
    <font>
      <b/>
      <sz val="10"/>
      <name val="Arial CE"/>
      <family val="2"/>
    </font>
    <font>
      <sz val="11"/>
      <name val="Arial CE"/>
      <family val="2"/>
    </font>
    <font>
      <sz val="8"/>
      <name val="Arial CE"/>
    </font>
    <font>
      <b/>
      <u/>
      <sz val="16"/>
      <name val="Arial CE"/>
      <family val="2"/>
    </font>
    <font>
      <b/>
      <sz val="11"/>
      <color theme="1"/>
      <name val="Calibri"/>
      <family val="2"/>
      <scheme val="minor"/>
    </font>
    <font>
      <b/>
      <sz val="14"/>
      <color rgb="FFFF0000"/>
      <name val="Arial CE"/>
      <family val="2"/>
    </font>
    <font>
      <i/>
      <sz val="10"/>
      <name val="Arial CE"/>
    </font>
    <font>
      <b/>
      <sz val="10"/>
      <name val="Arial CE"/>
    </font>
    <font>
      <b/>
      <sz val="10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  <charset val="2"/>
    </font>
    <font>
      <b/>
      <sz val="10"/>
      <color indexed="8"/>
      <name val="Symbol"/>
      <charset val="2"/>
    </font>
    <font>
      <b/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129"/>
      <scheme val="minor"/>
    </font>
    <font>
      <sz val="1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name val="Calibri"/>
      <family val="2"/>
    </font>
    <font>
      <b/>
      <sz val="11"/>
      <name val="Calibri"/>
      <family val="2"/>
      <charset val="129"/>
      <scheme val="minor"/>
    </font>
    <font>
      <b/>
      <sz val="11"/>
      <name val="Calibri"/>
      <family val="2"/>
    </font>
    <font>
      <sz val="12"/>
      <color theme="1"/>
      <name val="Calibri"/>
      <family val="2"/>
      <charset val="129"/>
      <scheme val="minor"/>
    </font>
    <font>
      <sz val="10"/>
      <name val="Symbol"/>
      <charset val="2"/>
    </font>
    <font>
      <sz val="10"/>
      <name val="Arial CE"/>
      <charset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F5B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DB58D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 diagonalUp="1" diagonalDown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double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0" fillId="0" borderId="7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2" borderId="1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3" fontId="7" fillId="0" borderId="7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18" xfId="0" applyNumberFormat="1" applyBorder="1" applyAlignment="1">
      <alignment horizontal="right" vertical="center"/>
    </xf>
    <xf numFmtId="0" fontId="0" fillId="0" borderId="4" xfId="0" applyBorder="1" applyAlignment="1">
      <alignment vertical="center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3" fontId="13" fillId="0" borderId="5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15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4" fillId="0" borderId="4" xfId="0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6" fillId="0" borderId="4" xfId="0" applyFont="1" applyBorder="1" applyAlignment="1">
      <alignment vertical="center"/>
    </xf>
    <xf numFmtId="0" fontId="16" fillId="0" borderId="15" xfId="0" applyFont="1" applyBorder="1" applyAlignment="1">
      <alignment horizontal="center" vertical="center"/>
    </xf>
    <xf numFmtId="3" fontId="1" fillId="2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2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22" xfId="0" applyFont="1" applyBorder="1" applyAlignment="1">
      <alignment vertical="center"/>
    </xf>
    <xf numFmtId="0" fontId="23" fillId="7" borderId="23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 wrapText="1"/>
    </xf>
    <xf numFmtId="0" fontId="23" fillId="3" borderId="26" xfId="0" applyFont="1" applyFill="1" applyBorder="1" applyAlignment="1">
      <alignment horizontal="center" vertical="center" wrapText="1"/>
    </xf>
    <xf numFmtId="0" fontId="23" fillId="8" borderId="24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0" fontId="23" fillId="8" borderId="26" xfId="0" applyFont="1" applyFill="1" applyBorder="1" applyAlignment="1">
      <alignment horizontal="center" vertical="center" wrapText="1"/>
    </xf>
    <xf numFmtId="0" fontId="23" fillId="9" borderId="24" xfId="0" applyFont="1" applyFill="1" applyBorder="1" applyAlignment="1">
      <alignment horizontal="center" vertical="center" wrapText="1"/>
    </xf>
    <xf numFmtId="0" fontId="23" fillId="9" borderId="25" xfId="0" applyFont="1" applyFill="1" applyBorder="1" applyAlignment="1">
      <alignment horizontal="center" vertical="center" wrapText="1"/>
    </xf>
    <xf numFmtId="0" fontId="25" fillId="9" borderId="25" xfId="0" applyFont="1" applyFill="1" applyBorder="1" applyAlignment="1">
      <alignment horizontal="center" vertical="center" wrapText="1"/>
    </xf>
    <xf numFmtId="0" fontId="28" fillId="10" borderId="25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vertical="center"/>
    </xf>
    <xf numFmtId="4" fontId="2" fillId="9" borderId="7" xfId="0" applyNumberFormat="1" applyFont="1" applyFill="1" applyBorder="1" applyAlignment="1">
      <alignment vertical="center"/>
    </xf>
    <xf numFmtId="4" fontId="0" fillId="9" borderId="2" xfId="0" applyNumberFormat="1" applyFill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4" fontId="2" fillId="9" borderId="9" xfId="0" applyNumberFormat="1" applyFont="1" applyFill="1" applyBorder="1" applyAlignment="1">
      <alignment vertical="center"/>
    </xf>
    <xf numFmtId="4" fontId="0" fillId="9" borderId="7" xfId="0" applyNumberFormat="1" applyFill="1" applyBorder="1" applyAlignment="1">
      <alignment vertical="center"/>
    </xf>
    <xf numFmtId="0" fontId="37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9" xfId="0" applyFont="1" applyBorder="1" applyAlignment="1">
      <alignment horizontal="right" vertical="center"/>
    </xf>
    <xf numFmtId="0" fontId="14" fillId="5" borderId="19" xfId="0" applyFont="1" applyFill="1" applyBorder="1" applyAlignment="1">
      <alignment vertical="center"/>
    </xf>
    <xf numFmtId="0" fontId="14" fillId="5" borderId="0" xfId="0" applyFont="1" applyFill="1" applyAlignment="1">
      <alignment vertical="center"/>
    </xf>
    <xf numFmtId="3" fontId="14" fillId="5" borderId="18" xfId="0" applyNumberFormat="1" applyFont="1" applyFill="1" applyBorder="1" applyAlignment="1">
      <alignment horizontal="right" vertical="center"/>
    </xf>
    <xf numFmtId="0" fontId="14" fillId="5" borderId="15" xfId="0" applyFont="1" applyFill="1" applyBorder="1" applyAlignment="1">
      <alignment vertical="center"/>
    </xf>
    <xf numFmtId="3" fontId="17" fillId="5" borderId="0" xfId="0" applyNumberFormat="1" applyFont="1" applyFill="1" applyAlignment="1">
      <alignment horizontal="right" vertical="center"/>
    </xf>
    <xf numFmtId="0" fontId="17" fillId="5" borderId="15" xfId="0" applyFont="1" applyFill="1" applyBorder="1" applyAlignment="1">
      <alignment vertical="center"/>
    </xf>
    <xf numFmtId="3" fontId="14" fillId="5" borderId="5" xfId="0" applyNumberFormat="1" applyFont="1" applyFill="1" applyBorder="1" applyAlignment="1">
      <alignment horizontal="right" vertical="center"/>
    </xf>
    <xf numFmtId="0" fontId="14" fillId="5" borderId="17" xfId="0" applyFont="1" applyFill="1" applyBorder="1" applyAlignment="1">
      <alignment vertical="center"/>
    </xf>
    <xf numFmtId="4" fontId="31" fillId="0" borderId="31" xfId="0" applyNumberFormat="1" applyFont="1" applyBorder="1" applyAlignment="1">
      <alignment horizontal="center" vertical="center"/>
    </xf>
    <xf numFmtId="4" fontId="31" fillId="0" borderId="31" xfId="0" applyNumberFormat="1" applyFont="1" applyBorder="1" applyAlignment="1">
      <alignment vertical="center"/>
    </xf>
    <xf numFmtId="4" fontId="31" fillId="0" borderId="29" xfId="0" applyNumberFormat="1" applyFont="1" applyBorder="1" applyAlignment="1">
      <alignment horizontal="center" vertical="center"/>
    </xf>
    <xf numFmtId="4" fontId="31" fillId="0" borderId="29" xfId="0" applyNumberFormat="1" applyFont="1" applyBorder="1" applyAlignment="1">
      <alignment vertical="center"/>
    </xf>
    <xf numFmtId="3" fontId="31" fillId="0" borderId="30" xfId="0" applyNumberFormat="1" applyFont="1" applyBorder="1" applyAlignment="1">
      <alignment horizontal="center" vertical="center"/>
    </xf>
    <xf numFmtId="3" fontId="31" fillId="0" borderId="30" xfId="0" applyNumberFormat="1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9" fillId="3" borderId="27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4" fontId="30" fillId="0" borderId="28" xfId="0" applyNumberFormat="1" applyFont="1" applyBorder="1" applyAlignment="1">
      <alignment horizontal="center" vertical="center"/>
    </xf>
    <xf numFmtId="4" fontId="30" fillId="0" borderId="34" xfId="0" applyNumberFormat="1" applyFont="1" applyBorder="1" applyAlignment="1">
      <alignment horizontal="center" vertical="center"/>
    </xf>
    <xf numFmtId="3" fontId="31" fillId="0" borderId="27" xfId="0" applyNumberFormat="1" applyFont="1" applyBorder="1" applyAlignment="1">
      <alignment horizontal="center" vertical="center"/>
    </xf>
    <xf numFmtId="3" fontId="31" fillId="0" borderId="27" xfId="0" applyNumberFormat="1" applyFont="1" applyBorder="1" applyAlignment="1">
      <alignment vertical="center"/>
    </xf>
    <xf numFmtId="4" fontId="31" fillId="0" borderId="30" xfId="0" applyNumberFormat="1" applyFont="1" applyBorder="1" applyAlignment="1">
      <alignment horizontal="center" vertical="center"/>
    </xf>
    <xf numFmtId="4" fontId="31" fillId="0" borderId="30" xfId="0" applyNumberFormat="1" applyFont="1" applyBorder="1" applyAlignment="1">
      <alignment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35" xfId="0" applyNumberFormat="1" applyFont="1" applyBorder="1" applyAlignment="1">
      <alignment horizontal="center" vertical="center"/>
    </xf>
    <xf numFmtId="4" fontId="31" fillId="0" borderId="38" xfId="0" applyNumberFormat="1" applyFont="1" applyBorder="1" applyAlignment="1">
      <alignment horizontal="center" vertical="center"/>
    </xf>
    <xf numFmtId="4" fontId="31" fillId="0" borderId="40" xfId="0" applyNumberFormat="1" applyFont="1" applyBorder="1" applyAlignment="1">
      <alignment horizontal="center" vertical="center"/>
    </xf>
    <xf numFmtId="4" fontId="31" fillId="0" borderId="28" xfId="0" applyNumberFormat="1" applyFont="1" applyBorder="1" applyAlignment="1">
      <alignment horizontal="center" vertical="center"/>
    </xf>
    <xf numFmtId="4" fontId="31" fillId="0" borderId="34" xfId="0" applyNumberFormat="1" applyFont="1" applyBorder="1" applyAlignment="1">
      <alignment horizontal="center" vertical="center"/>
    </xf>
    <xf numFmtId="3" fontId="31" fillId="0" borderId="37" xfId="0" applyNumberFormat="1" applyFont="1" applyBorder="1" applyAlignment="1">
      <alignment horizontal="center" vertical="center"/>
    </xf>
    <xf numFmtId="3" fontId="31" fillId="0" borderId="35" xfId="0" applyNumberFormat="1" applyFont="1" applyBorder="1" applyAlignment="1">
      <alignment horizontal="center" vertical="center"/>
    </xf>
    <xf numFmtId="3" fontId="30" fillId="0" borderId="31" xfId="0" applyNumberFormat="1" applyFont="1" applyBorder="1" applyAlignment="1">
      <alignment horizontal="center" vertical="center" wrapText="1"/>
    </xf>
    <xf numFmtId="3" fontId="30" fillId="0" borderId="31" xfId="0" applyNumberFormat="1" applyFont="1" applyBorder="1" applyAlignment="1">
      <alignment vertical="center" wrapText="1"/>
    </xf>
    <xf numFmtId="3" fontId="32" fillId="0" borderId="33" xfId="0" applyNumberFormat="1" applyFont="1" applyBorder="1" applyAlignment="1">
      <alignment horizontal="center" vertical="center" wrapText="1"/>
    </xf>
    <xf numFmtId="3" fontId="32" fillId="0" borderId="27" xfId="0" applyNumberFormat="1" applyFont="1" applyBorder="1" applyAlignment="1">
      <alignment horizontal="center" vertical="center" wrapText="1"/>
    </xf>
    <xf numFmtId="3" fontId="31" fillId="0" borderId="36" xfId="0" applyNumberFormat="1" applyFont="1" applyBorder="1" applyAlignment="1">
      <alignment horizontal="center" vertical="center"/>
    </xf>
    <xf numFmtId="3" fontId="31" fillId="0" borderId="39" xfId="0" applyNumberFormat="1" applyFont="1" applyBorder="1" applyAlignment="1">
      <alignment horizontal="center" vertical="center"/>
    </xf>
    <xf numFmtId="4" fontId="31" fillId="0" borderId="32" xfId="0" applyNumberFormat="1" applyFont="1" applyBorder="1" applyAlignment="1">
      <alignment horizontal="center" vertical="center"/>
    </xf>
    <xf numFmtId="3" fontId="30" fillId="0" borderId="29" xfId="0" applyNumberFormat="1" applyFont="1" applyBorder="1" applyAlignment="1">
      <alignment horizontal="center" vertical="center" wrapText="1"/>
    </xf>
    <xf numFmtId="3" fontId="30" fillId="0" borderId="29" xfId="0" applyNumberFormat="1" applyFont="1" applyBorder="1" applyAlignment="1">
      <alignment vertical="center" wrapText="1"/>
    </xf>
    <xf numFmtId="4" fontId="31" fillId="0" borderId="43" xfId="0" applyNumberFormat="1" applyFont="1" applyBorder="1" applyAlignment="1">
      <alignment horizontal="center" vertical="center"/>
    </xf>
    <xf numFmtId="4" fontId="31" fillId="0" borderId="47" xfId="0" applyNumberFormat="1" applyFont="1" applyBorder="1" applyAlignment="1">
      <alignment vertical="center"/>
    </xf>
    <xf numFmtId="4" fontId="31" fillId="0" borderId="44" xfId="0" applyNumberFormat="1" applyFont="1" applyBorder="1" applyAlignment="1">
      <alignment horizontal="center" vertical="center"/>
    </xf>
    <xf numFmtId="4" fontId="31" fillId="0" borderId="48" xfId="0" applyNumberFormat="1" applyFont="1" applyBorder="1" applyAlignment="1">
      <alignment vertical="center"/>
    </xf>
    <xf numFmtId="4" fontId="31" fillId="0" borderId="42" xfId="0" applyNumberFormat="1" applyFont="1" applyBorder="1" applyAlignment="1">
      <alignment horizontal="center" vertical="center"/>
    </xf>
    <xf numFmtId="4" fontId="31" fillId="0" borderId="46" xfId="0" applyNumberFormat="1" applyFont="1" applyBorder="1" applyAlignment="1">
      <alignment vertical="center"/>
    </xf>
    <xf numFmtId="3" fontId="31" fillId="0" borderId="43" xfId="0" applyNumberFormat="1" applyFont="1" applyBorder="1" applyAlignment="1">
      <alignment horizontal="center" vertical="center"/>
    </xf>
    <xf numFmtId="3" fontId="31" fillId="0" borderId="47" xfId="0" applyNumberFormat="1" applyFont="1" applyBorder="1" applyAlignment="1">
      <alignment vertical="center"/>
    </xf>
    <xf numFmtId="4" fontId="31" fillId="0" borderId="43" xfId="0" applyNumberFormat="1" applyFont="1" applyBorder="1" applyAlignment="1">
      <alignment vertical="center"/>
    </xf>
    <xf numFmtId="0" fontId="29" fillId="3" borderId="41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4" fontId="30" fillId="0" borderId="42" xfId="0" applyNumberFormat="1" applyFont="1" applyBorder="1" applyAlignment="1">
      <alignment horizontal="center" vertical="center"/>
    </xf>
    <xf numFmtId="4" fontId="30" fillId="0" borderId="46" xfId="0" applyNumberFormat="1" applyFont="1" applyBorder="1" applyAlignment="1">
      <alignment horizontal="center" vertical="center"/>
    </xf>
    <xf numFmtId="3" fontId="31" fillId="0" borderId="41" xfId="0" applyNumberFormat="1" applyFont="1" applyBorder="1" applyAlignment="1">
      <alignment horizontal="center" vertical="center"/>
    </xf>
    <xf numFmtId="3" fontId="31" fillId="0" borderId="45" xfId="0" applyNumberFormat="1" applyFont="1" applyBorder="1" applyAlignment="1">
      <alignment vertical="center"/>
    </xf>
    <xf numFmtId="4" fontId="31" fillId="0" borderId="42" xfId="0" applyNumberFormat="1" applyFont="1" applyBorder="1" applyAlignment="1">
      <alignment vertical="center"/>
    </xf>
    <xf numFmtId="4" fontId="31" fillId="0" borderId="47" xfId="0" applyNumberFormat="1" applyFont="1" applyBorder="1" applyAlignment="1">
      <alignment horizontal="center" vertical="center"/>
    </xf>
    <xf numFmtId="3" fontId="30" fillId="0" borderId="28" xfId="0" applyNumberFormat="1" applyFont="1" applyBorder="1" applyAlignment="1">
      <alignment horizontal="center" vertical="center" wrapText="1"/>
    </xf>
    <xf numFmtId="3" fontId="30" fillId="0" borderId="34" xfId="0" applyNumberFormat="1" applyFont="1" applyBorder="1" applyAlignment="1">
      <alignment horizontal="center" vertical="center" wrapText="1"/>
    </xf>
    <xf numFmtId="3" fontId="30" fillId="0" borderId="38" xfId="0" applyNumberFormat="1" applyFont="1" applyBorder="1" applyAlignment="1">
      <alignment horizontal="center" vertical="center" wrapText="1"/>
    </xf>
    <xf numFmtId="3" fontId="30" fillId="0" borderId="40" xfId="0" applyNumberFormat="1" applyFont="1" applyBorder="1" applyAlignment="1">
      <alignment horizontal="center" vertical="center" wrapText="1"/>
    </xf>
    <xf numFmtId="3" fontId="31" fillId="0" borderId="45" xfId="0" applyNumberFormat="1" applyFont="1" applyBorder="1" applyAlignment="1">
      <alignment horizontal="center" vertical="center"/>
    </xf>
    <xf numFmtId="3" fontId="31" fillId="0" borderId="51" xfId="0" applyNumberFormat="1" applyFont="1" applyBorder="1" applyAlignment="1">
      <alignment horizontal="center" vertical="center"/>
    </xf>
    <xf numFmtId="4" fontId="31" fillId="0" borderId="53" xfId="0" applyNumberFormat="1" applyFont="1" applyBorder="1" applyAlignment="1">
      <alignment horizontal="center" vertical="center"/>
    </xf>
    <xf numFmtId="4" fontId="31" fillId="0" borderId="49" xfId="0" applyNumberFormat="1" applyFont="1" applyBorder="1" applyAlignment="1">
      <alignment horizontal="center" vertical="center"/>
    </xf>
    <xf numFmtId="4" fontId="30" fillId="0" borderId="37" xfId="0" applyNumberFormat="1" applyFont="1" applyBorder="1" applyAlignment="1">
      <alignment horizontal="center" vertical="center"/>
    </xf>
    <xf numFmtId="4" fontId="30" fillId="0" borderId="49" xfId="0" applyNumberFormat="1" applyFont="1" applyBorder="1" applyAlignment="1">
      <alignment horizontal="center" vertical="center"/>
    </xf>
    <xf numFmtId="3" fontId="30" fillId="0" borderId="42" xfId="0" applyNumberFormat="1" applyFont="1" applyBorder="1" applyAlignment="1">
      <alignment horizontal="center" vertical="center" wrapText="1"/>
    </xf>
    <xf numFmtId="3" fontId="30" fillId="0" borderId="46" xfId="0" applyNumberFormat="1" applyFont="1" applyBorder="1" applyAlignment="1">
      <alignment vertical="center" wrapText="1"/>
    </xf>
    <xf numFmtId="3" fontId="30" fillId="0" borderId="44" xfId="0" applyNumberFormat="1" applyFont="1" applyBorder="1" applyAlignment="1">
      <alignment horizontal="center" vertical="center" wrapText="1"/>
    </xf>
    <xf numFmtId="3" fontId="30" fillId="0" borderId="48" xfId="0" applyNumberFormat="1" applyFont="1" applyBorder="1" applyAlignment="1">
      <alignment vertical="center" wrapText="1"/>
    </xf>
    <xf numFmtId="3" fontId="30" fillId="0" borderId="46" xfId="0" applyNumberFormat="1" applyFont="1" applyBorder="1" applyAlignment="1">
      <alignment horizontal="center" vertical="center" wrapText="1"/>
    </xf>
    <xf numFmtId="3" fontId="30" fillId="0" borderId="52" xfId="0" applyNumberFormat="1" applyFont="1" applyBorder="1" applyAlignment="1">
      <alignment horizontal="center" vertical="center" wrapText="1"/>
    </xf>
    <xf numFmtId="3" fontId="30" fillId="0" borderId="48" xfId="0" applyNumberFormat="1" applyFont="1" applyBorder="1" applyAlignment="1">
      <alignment horizontal="center" vertical="center" wrapText="1"/>
    </xf>
    <xf numFmtId="3" fontId="30" fillId="0" borderId="54" xfId="0" applyNumberFormat="1" applyFont="1" applyBorder="1" applyAlignment="1">
      <alignment horizontal="center" vertical="center" wrapText="1"/>
    </xf>
    <xf numFmtId="3" fontId="32" fillId="0" borderId="45" xfId="0" applyNumberFormat="1" applyFont="1" applyBorder="1" applyAlignment="1">
      <alignment horizontal="center" vertical="center" wrapText="1"/>
    </xf>
    <xf numFmtId="0" fontId="29" fillId="6" borderId="27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3" fontId="31" fillId="0" borderId="47" xfId="0" applyNumberFormat="1" applyFont="1" applyBorder="1" applyAlignment="1">
      <alignment horizontal="center" vertical="center"/>
    </xf>
    <xf numFmtId="3" fontId="31" fillId="0" borderId="53" xfId="0" applyNumberFormat="1" applyFont="1" applyBorder="1" applyAlignment="1">
      <alignment horizontal="center" vertical="center"/>
    </xf>
    <xf numFmtId="4" fontId="31" fillId="0" borderId="50" xfId="0" applyNumberFormat="1" applyFont="1" applyBorder="1" applyAlignment="1">
      <alignment horizontal="center" vertical="center"/>
    </xf>
    <xf numFmtId="4" fontId="30" fillId="0" borderId="50" xfId="0" applyNumberFormat="1" applyFont="1" applyBorder="1" applyAlignment="1">
      <alignment horizontal="center" vertical="center"/>
    </xf>
    <xf numFmtId="4" fontId="30" fillId="0" borderId="35" xfId="0" applyNumberFormat="1" applyFont="1" applyBorder="1" applyAlignment="1">
      <alignment horizontal="center" vertical="center"/>
    </xf>
    <xf numFmtId="4" fontId="31" fillId="0" borderId="48" xfId="0" applyNumberFormat="1" applyFont="1" applyBorder="1" applyAlignment="1">
      <alignment horizontal="center" vertical="center"/>
    </xf>
    <xf numFmtId="4" fontId="31" fillId="0" borderId="54" xfId="0" applyNumberFormat="1" applyFont="1" applyBorder="1" applyAlignment="1">
      <alignment horizontal="center" vertical="center"/>
    </xf>
    <xf numFmtId="4" fontId="31" fillId="0" borderId="46" xfId="0" applyNumberFormat="1" applyFont="1" applyBorder="1" applyAlignment="1">
      <alignment horizontal="center" vertical="center"/>
    </xf>
    <xf numFmtId="4" fontId="31" fillId="0" borderId="52" xfId="0" applyNumberFormat="1" applyFont="1" applyBorder="1" applyAlignment="1">
      <alignment horizontal="center" vertical="center"/>
    </xf>
    <xf numFmtId="0" fontId="29" fillId="6" borderId="45" xfId="0" applyFont="1" applyFill="1" applyBorder="1" applyAlignment="1">
      <alignment horizontal="center" vertical="center"/>
    </xf>
    <xf numFmtId="0" fontId="10" fillId="6" borderId="51" xfId="0" applyFont="1" applyFill="1" applyBorder="1" applyAlignment="1">
      <alignment horizontal="center" vertical="center"/>
    </xf>
    <xf numFmtId="4" fontId="30" fillId="0" borderId="52" xfId="0" applyNumberFormat="1" applyFont="1" applyBorder="1" applyAlignment="1">
      <alignment horizontal="center" vertical="center"/>
    </xf>
    <xf numFmtId="3" fontId="32" fillId="0" borderId="51" xfId="0" applyNumberFormat="1" applyFont="1" applyBorder="1" applyAlignment="1">
      <alignment horizontal="center" vertical="center" wrapText="1"/>
    </xf>
    <xf numFmtId="3" fontId="32" fillId="0" borderId="41" xfId="0" applyNumberFormat="1" applyFont="1" applyBorder="1" applyAlignment="1">
      <alignment horizontal="center" vertical="center" wrapText="1"/>
    </xf>
    <xf numFmtId="0" fontId="29" fillId="6" borderId="41" xfId="0" applyFont="1" applyFill="1" applyBorder="1" applyAlignment="1">
      <alignment horizontal="center" vertical="center"/>
    </xf>
    <xf numFmtId="0" fontId="10" fillId="6" borderId="45" xfId="0" applyFont="1" applyFill="1" applyBorder="1" applyAlignment="1">
      <alignment horizontal="center" vertical="center"/>
    </xf>
    <xf numFmtId="0" fontId="29" fillId="4" borderId="45" xfId="0" applyFont="1" applyFill="1" applyBorder="1" applyAlignment="1">
      <alignment horizontal="center" vertical="center"/>
    </xf>
    <xf numFmtId="0" fontId="10" fillId="4" borderId="51" xfId="0" applyFont="1" applyFill="1" applyBorder="1" applyAlignment="1">
      <alignment horizontal="center" vertical="center"/>
    </xf>
    <xf numFmtId="0" fontId="29" fillId="4" borderId="27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29" fillId="5" borderId="45" xfId="0" applyFont="1" applyFill="1" applyBorder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29" fillId="4" borderId="4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29" fillId="5" borderId="55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3" fontId="32" fillId="0" borderId="57" xfId="0" applyNumberFormat="1" applyFont="1" applyBorder="1" applyAlignment="1">
      <alignment horizontal="center" vertical="center" wrapText="1"/>
    </xf>
    <xf numFmtId="0" fontId="29" fillId="5" borderId="10" xfId="0" applyFont="1" applyFill="1" applyBorder="1" applyAlignment="1">
      <alignment horizontal="center" vertical="center"/>
    </xf>
    <xf numFmtId="4" fontId="33" fillId="0" borderId="58" xfId="0" applyNumberFormat="1" applyFont="1" applyBorder="1" applyAlignment="1">
      <alignment horizontal="center" vertical="center"/>
    </xf>
    <xf numFmtId="4" fontId="33" fillId="0" borderId="61" xfId="0" applyNumberFormat="1" applyFont="1" applyBorder="1" applyAlignment="1">
      <alignment horizontal="center" vertical="center"/>
    </xf>
    <xf numFmtId="4" fontId="29" fillId="0" borderId="33" xfId="0" applyNumberFormat="1" applyFont="1" applyBorder="1" applyAlignment="1">
      <alignment horizontal="center" vertical="center"/>
    </xf>
    <xf numFmtId="4" fontId="29" fillId="0" borderId="55" xfId="0" applyNumberFormat="1" applyFont="1" applyBorder="1" applyAlignment="1">
      <alignment horizontal="center" vertical="center"/>
    </xf>
    <xf numFmtId="4" fontId="29" fillId="0" borderId="59" xfId="0" applyNumberFormat="1" applyFont="1" applyBorder="1" applyAlignment="1">
      <alignment horizontal="center" vertical="center"/>
    </xf>
    <xf numFmtId="4" fontId="29" fillId="0" borderId="62" xfId="0" applyNumberFormat="1" applyFont="1" applyBorder="1" applyAlignment="1">
      <alignment horizontal="center" vertical="center"/>
    </xf>
    <xf numFmtId="4" fontId="29" fillId="0" borderId="58" xfId="0" applyNumberFormat="1" applyFont="1" applyBorder="1" applyAlignment="1">
      <alignment horizontal="center" vertical="center"/>
    </xf>
    <xf numFmtId="4" fontId="29" fillId="0" borderId="61" xfId="0" applyNumberFormat="1" applyFont="1" applyBorder="1" applyAlignment="1">
      <alignment horizontal="center" vertical="center"/>
    </xf>
    <xf numFmtId="4" fontId="29" fillId="0" borderId="60" xfId="0" applyNumberFormat="1" applyFont="1" applyBorder="1" applyAlignment="1">
      <alignment horizontal="center" vertical="center"/>
    </xf>
    <xf numFmtId="4" fontId="29" fillId="0" borderId="63" xfId="0" applyNumberFormat="1" applyFont="1" applyBorder="1" applyAlignment="1">
      <alignment horizontal="center" vertical="center"/>
    </xf>
    <xf numFmtId="4" fontId="31" fillId="0" borderId="56" xfId="0" applyNumberFormat="1" applyFont="1" applyBorder="1" applyAlignment="1">
      <alignment horizontal="center" vertical="center"/>
    </xf>
    <xf numFmtId="4" fontId="30" fillId="0" borderId="56" xfId="0" applyNumberFormat="1" applyFont="1" applyBorder="1" applyAlignment="1">
      <alignment horizontal="center" vertical="center"/>
    </xf>
    <xf numFmtId="4" fontId="29" fillId="0" borderId="32" xfId="0" applyNumberFormat="1" applyFont="1" applyBorder="1" applyAlignment="1">
      <alignment horizontal="center" vertical="center"/>
    </xf>
    <xf numFmtId="4" fontId="29" fillId="0" borderId="56" xfId="0" applyNumberFormat="1" applyFont="1" applyBorder="1" applyAlignment="1">
      <alignment horizontal="center" vertical="center"/>
    </xf>
    <xf numFmtId="4" fontId="33" fillId="0" borderId="32" xfId="0" applyNumberFormat="1" applyFont="1" applyBorder="1" applyAlignment="1">
      <alignment horizontal="center" vertical="center"/>
    </xf>
    <xf numFmtId="4" fontId="33" fillId="0" borderId="56" xfId="0" applyNumberFormat="1" applyFont="1" applyBorder="1" applyAlignment="1">
      <alignment horizontal="center" vertical="center"/>
    </xf>
    <xf numFmtId="4" fontId="33" fillId="0" borderId="59" xfId="0" applyNumberFormat="1" applyFont="1" applyBorder="1" applyAlignment="1">
      <alignment horizontal="center" vertical="center"/>
    </xf>
    <xf numFmtId="4" fontId="33" fillId="0" borderId="62" xfId="0" applyNumberFormat="1" applyFont="1" applyBorder="1" applyAlignment="1">
      <alignment horizontal="center" vertical="center"/>
    </xf>
    <xf numFmtId="4" fontId="33" fillId="0" borderId="60" xfId="0" applyNumberFormat="1" applyFont="1" applyBorder="1" applyAlignment="1">
      <alignment horizontal="center" vertical="center"/>
    </xf>
    <xf numFmtId="4" fontId="33" fillId="0" borderId="63" xfId="0" applyNumberFormat="1" applyFont="1" applyBorder="1" applyAlignment="1">
      <alignment horizontal="center" vertical="center"/>
    </xf>
    <xf numFmtId="4" fontId="34" fillId="0" borderId="60" xfId="0" applyNumberFormat="1" applyFont="1" applyBorder="1" applyAlignment="1">
      <alignment horizontal="center" vertical="center"/>
    </xf>
    <xf numFmtId="4" fontId="34" fillId="0" borderId="63" xfId="0" applyNumberFormat="1" applyFont="1" applyBorder="1" applyAlignment="1">
      <alignment horizontal="center" vertical="center"/>
    </xf>
    <xf numFmtId="3" fontId="17" fillId="5" borderId="7" xfId="0" applyNumberFormat="1" applyFont="1" applyFill="1" applyBorder="1" applyAlignment="1">
      <alignment horizontal="center" vertical="center"/>
    </xf>
    <xf numFmtId="3" fontId="17" fillId="5" borderId="0" xfId="0" applyNumberFormat="1" applyFont="1" applyFill="1" applyAlignment="1">
      <alignment horizontal="center" vertical="center"/>
    </xf>
    <xf numFmtId="3" fontId="14" fillId="5" borderId="8" xfId="0" applyNumberFormat="1" applyFont="1" applyFill="1" applyBorder="1" applyAlignment="1">
      <alignment horizontal="center" vertical="center"/>
    </xf>
    <xf numFmtId="3" fontId="14" fillId="5" borderId="5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3" fontId="13" fillId="0" borderId="8" xfId="0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workbookViewId="0">
      <selection activeCell="D32" sqref="D32:D33"/>
    </sheetView>
  </sheetViews>
  <sheetFormatPr defaultColWidth="9.109375" defaultRowHeight="14.4"/>
  <cols>
    <col min="1" max="1" width="17.6640625" style="63" bestFit="1" customWidth="1"/>
    <col min="2" max="3" width="9.33203125" style="63" customWidth="1"/>
    <col min="4" max="20" width="9.33203125" style="8" customWidth="1"/>
    <col min="21" max="21" width="31.6640625" style="85" customWidth="1"/>
    <col min="22" max="16384" width="9.109375" style="8"/>
  </cols>
  <sheetData>
    <row r="1" spans="1:21" ht="33.6">
      <c r="A1" s="109" t="s">
        <v>45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</row>
    <row r="2" spans="1:21" ht="40.950000000000003" customHeight="1">
      <c r="A2" s="110" t="s">
        <v>46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1" ht="25.95" customHeight="1">
      <c r="A3" s="111" t="s">
        <v>47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1:21" ht="28.95" customHeight="1" thickBot="1"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4"/>
    </row>
    <row r="5" spans="1:21" s="82" customFormat="1" ht="82.05" customHeight="1" thickTop="1" thickBot="1">
      <c r="A5" s="65"/>
      <c r="B5" s="66" t="s">
        <v>48</v>
      </c>
      <c r="C5" s="67" t="s">
        <v>49</v>
      </c>
      <c r="D5" s="68" t="s">
        <v>50</v>
      </c>
      <c r="E5" s="69" t="s">
        <v>51</v>
      </c>
      <c r="F5" s="70" t="s">
        <v>52</v>
      </c>
      <c r="G5" s="71" t="s">
        <v>53</v>
      </c>
      <c r="H5" s="72" t="s">
        <v>54</v>
      </c>
      <c r="I5" s="73" t="s">
        <v>55</v>
      </c>
      <c r="J5" s="74" t="s">
        <v>56</v>
      </c>
      <c r="K5" s="75" t="s">
        <v>57</v>
      </c>
      <c r="L5" s="76" t="s">
        <v>58</v>
      </c>
      <c r="M5" s="77" t="s">
        <v>59</v>
      </c>
      <c r="N5" s="77" t="s">
        <v>60</v>
      </c>
      <c r="O5" s="77" t="s">
        <v>61</v>
      </c>
      <c r="P5" s="78" t="s">
        <v>62</v>
      </c>
      <c r="Q5" s="78" t="s">
        <v>63</v>
      </c>
      <c r="R5" s="79" t="s">
        <v>64</v>
      </c>
      <c r="S5" s="80" t="s">
        <v>65</v>
      </c>
      <c r="T5" s="81" t="s">
        <v>66</v>
      </c>
      <c r="U5" s="81" t="s">
        <v>67</v>
      </c>
    </row>
    <row r="6" spans="1:21" ht="21" customHeight="1" thickTop="1">
      <c r="A6" s="112" t="s">
        <v>68</v>
      </c>
      <c r="B6" s="114">
        <v>24.78</v>
      </c>
      <c r="C6" s="116">
        <v>0</v>
      </c>
      <c r="D6" s="105">
        <f>+E6+L6*0.45</f>
        <v>180.8475</v>
      </c>
      <c r="E6" s="118">
        <v>159.09</v>
      </c>
      <c r="F6" s="118">
        <v>0</v>
      </c>
      <c r="G6" s="118">
        <v>0</v>
      </c>
      <c r="H6" s="103">
        <v>4.83</v>
      </c>
      <c r="I6" s="105">
        <v>33.1</v>
      </c>
      <c r="J6" s="118">
        <v>0</v>
      </c>
      <c r="K6" s="103">
        <v>7.55</v>
      </c>
      <c r="L6" s="105">
        <v>48.35</v>
      </c>
      <c r="M6" s="107">
        <v>1</v>
      </c>
      <c r="N6" s="107">
        <v>0</v>
      </c>
      <c r="O6" s="118">
        <f>L6-M6*0.45</f>
        <v>47.9</v>
      </c>
      <c r="P6" s="134">
        <v>23.3</v>
      </c>
      <c r="Q6" s="118">
        <v>0</v>
      </c>
      <c r="R6" s="134">
        <v>35.4</v>
      </c>
      <c r="S6" s="135">
        <v>1</v>
      </c>
      <c r="T6" s="128">
        <v>0</v>
      </c>
      <c r="U6" s="130" t="s">
        <v>69</v>
      </c>
    </row>
    <row r="7" spans="1:21" ht="21" customHeight="1">
      <c r="A7" s="113"/>
      <c r="B7" s="115"/>
      <c r="C7" s="117"/>
      <c r="D7" s="106"/>
      <c r="E7" s="118"/>
      <c r="F7" s="119"/>
      <c r="G7" s="119"/>
      <c r="H7" s="104"/>
      <c r="I7" s="106"/>
      <c r="J7" s="119"/>
      <c r="K7" s="104"/>
      <c r="L7" s="106"/>
      <c r="M7" s="108"/>
      <c r="N7" s="108"/>
      <c r="O7" s="119"/>
      <c r="P7" s="121"/>
      <c r="Q7" s="119"/>
      <c r="R7" s="121"/>
      <c r="S7" s="136"/>
      <c r="T7" s="129"/>
      <c r="U7" s="131"/>
    </row>
    <row r="8" spans="1:21" ht="21" customHeight="1">
      <c r="A8" s="112" t="s">
        <v>70</v>
      </c>
      <c r="B8" s="114">
        <v>0</v>
      </c>
      <c r="C8" s="132">
        <v>0</v>
      </c>
      <c r="D8" s="105">
        <f>+E8+L8*0.45</f>
        <v>98.813000000000002</v>
      </c>
      <c r="E8" s="120">
        <v>85.61</v>
      </c>
      <c r="F8" s="120">
        <v>0</v>
      </c>
      <c r="G8" s="120">
        <v>0</v>
      </c>
      <c r="H8" s="122">
        <v>0</v>
      </c>
      <c r="I8" s="124">
        <v>45.3</v>
      </c>
      <c r="J8" s="120">
        <v>0</v>
      </c>
      <c r="K8" s="122">
        <v>0</v>
      </c>
      <c r="L8" s="124">
        <v>29.34</v>
      </c>
      <c r="M8" s="126">
        <v>0</v>
      </c>
      <c r="N8" s="126">
        <v>0</v>
      </c>
      <c r="O8" s="118">
        <f>L8-M8*0.45</f>
        <v>29.34</v>
      </c>
      <c r="P8" s="120">
        <v>0</v>
      </c>
      <c r="Q8" s="120">
        <v>0</v>
      </c>
      <c r="R8" s="120">
        <v>0</v>
      </c>
      <c r="S8" s="154">
        <v>2</v>
      </c>
      <c r="T8" s="156">
        <v>0</v>
      </c>
      <c r="U8" s="131" t="s">
        <v>71</v>
      </c>
    </row>
    <row r="9" spans="1:21" ht="21" customHeight="1">
      <c r="A9" s="113"/>
      <c r="B9" s="115"/>
      <c r="C9" s="133"/>
      <c r="D9" s="106"/>
      <c r="E9" s="121"/>
      <c r="F9" s="121"/>
      <c r="G9" s="121"/>
      <c r="H9" s="123"/>
      <c r="I9" s="125"/>
      <c r="J9" s="121"/>
      <c r="K9" s="123"/>
      <c r="L9" s="125"/>
      <c r="M9" s="127"/>
      <c r="N9" s="127"/>
      <c r="O9" s="119"/>
      <c r="P9" s="121"/>
      <c r="Q9" s="121"/>
      <c r="R9" s="121"/>
      <c r="S9" s="155"/>
      <c r="T9" s="157"/>
      <c r="U9" s="131"/>
    </row>
    <row r="10" spans="1:21" ht="21" customHeight="1" thickBot="1">
      <c r="A10" s="146" t="s">
        <v>72</v>
      </c>
      <c r="B10" s="148">
        <v>122.08</v>
      </c>
      <c r="C10" s="150">
        <v>1</v>
      </c>
      <c r="D10" s="105">
        <f>+E10+L10*0.45</f>
        <v>754.15749999999991</v>
      </c>
      <c r="E10" s="137">
        <v>695.68</v>
      </c>
      <c r="F10" s="137">
        <v>205.65</v>
      </c>
      <c r="G10" s="137">
        <v>140.69999999999999</v>
      </c>
      <c r="H10" s="139">
        <v>3.77</v>
      </c>
      <c r="I10" s="141">
        <v>227.4</v>
      </c>
      <c r="J10" s="137">
        <v>53</v>
      </c>
      <c r="K10" s="139">
        <v>101.5</v>
      </c>
      <c r="L10" s="141">
        <v>129.94999999999999</v>
      </c>
      <c r="M10" s="143">
        <v>5</v>
      </c>
      <c r="N10" s="143">
        <v>0</v>
      </c>
      <c r="O10" s="118">
        <f>L10-M10*0.45</f>
        <v>127.69999999999999</v>
      </c>
      <c r="P10" s="120">
        <v>99.7</v>
      </c>
      <c r="Q10" s="137">
        <v>0</v>
      </c>
      <c r="R10" s="162">
        <v>44.7</v>
      </c>
      <c r="S10" s="164">
        <v>7</v>
      </c>
      <c r="T10" s="166">
        <v>2</v>
      </c>
      <c r="U10" s="131" t="s">
        <v>73</v>
      </c>
    </row>
    <row r="11" spans="1:21" ht="21" customHeight="1" thickBot="1">
      <c r="A11" s="147"/>
      <c r="B11" s="149"/>
      <c r="C11" s="151"/>
      <c r="D11" s="152"/>
      <c r="E11" s="153"/>
      <c r="F11" s="138"/>
      <c r="G11" s="138"/>
      <c r="H11" s="140"/>
      <c r="I11" s="142"/>
      <c r="J11" s="138"/>
      <c r="K11" s="140"/>
      <c r="L11" s="142"/>
      <c r="M11" s="144"/>
      <c r="N11" s="144"/>
      <c r="O11" s="145"/>
      <c r="P11" s="161"/>
      <c r="Q11" s="138"/>
      <c r="R11" s="163"/>
      <c r="S11" s="165"/>
      <c r="T11" s="167"/>
      <c r="U11" s="131"/>
    </row>
    <row r="12" spans="1:21" ht="21" customHeight="1" thickBot="1">
      <c r="A12" s="184" t="s">
        <v>74</v>
      </c>
      <c r="B12" s="149">
        <v>138.16</v>
      </c>
      <c r="C12" s="158">
        <v>0</v>
      </c>
      <c r="D12" s="105">
        <f>+E12+L12*0.45</f>
        <v>608.02749999999992</v>
      </c>
      <c r="E12" s="153">
        <v>541.80999999999995</v>
      </c>
      <c r="F12" s="153">
        <v>0</v>
      </c>
      <c r="G12" s="153">
        <v>0</v>
      </c>
      <c r="H12" s="180">
        <v>4.93</v>
      </c>
      <c r="I12" s="182">
        <v>0</v>
      </c>
      <c r="J12" s="153">
        <v>0</v>
      </c>
      <c r="K12" s="180">
        <v>0</v>
      </c>
      <c r="L12" s="182">
        <v>147.15</v>
      </c>
      <c r="M12" s="175">
        <v>5</v>
      </c>
      <c r="N12" s="175">
        <v>1</v>
      </c>
      <c r="O12" s="118">
        <f>L12-M12*0.45</f>
        <v>144.9</v>
      </c>
      <c r="P12" s="177">
        <v>123.6</v>
      </c>
      <c r="Q12" s="153">
        <v>0</v>
      </c>
      <c r="R12" s="178">
        <v>69.8</v>
      </c>
      <c r="S12" s="168">
        <v>2</v>
      </c>
      <c r="T12" s="170">
        <v>0</v>
      </c>
      <c r="U12" s="172" t="s">
        <v>75</v>
      </c>
    </row>
    <row r="13" spans="1:21" ht="21" customHeight="1" thickBot="1">
      <c r="A13" s="185"/>
      <c r="B13" s="186"/>
      <c r="C13" s="159"/>
      <c r="D13" s="106"/>
      <c r="E13" s="160"/>
      <c r="F13" s="160"/>
      <c r="G13" s="160"/>
      <c r="H13" s="181"/>
      <c r="I13" s="183"/>
      <c r="J13" s="160"/>
      <c r="K13" s="181"/>
      <c r="L13" s="183"/>
      <c r="M13" s="176"/>
      <c r="N13" s="176"/>
      <c r="O13" s="119"/>
      <c r="P13" s="121"/>
      <c r="Q13" s="160"/>
      <c r="R13" s="179"/>
      <c r="S13" s="169"/>
      <c r="T13" s="171"/>
      <c r="U13" s="172"/>
    </row>
    <row r="14" spans="1:21" ht="21" customHeight="1" thickBot="1">
      <c r="A14" s="173" t="s">
        <v>76</v>
      </c>
      <c r="B14" s="114">
        <v>118.86</v>
      </c>
      <c r="C14" s="132">
        <v>0</v>
      </c>
      <c r="D14" s="105">
        <f>+E14+L14*0.45</f>
        <v>683.26250000000005</v>
      </c>
      <c r="E14" s="120">
        <v>623.12</v>
      </c>
      <c r="F14" s="120">
        <v>57.1</v>
      </c>
      <c r="G14" s="120">
        <v>0</v>
      </c>
      <c r="H14" s="122">
        <v>11.07</v>
      </c>
      <c r="I14" s="114">
        <v>145.9</v>
      </c>
      <c r="J14" s="120">
        <v>17.7</v>
      </c>
      <c r="K14" s="122">
        <v>0</v>
      </c>
      <c r="L14" s="124">
        <v>133.65</v>
      </c>
      <c r="M14" s="126">
        <v>5</v>
      </c>
      <c r="N14" s="126">
        <v>0</v>
      </c>
      <c r="O14" s="118">
        <f>L14-M14*0.45</f>
        <v>131.4</v>
      </c>
      <c r="P14" s="120">
        <v>132</v>
      </c>
      <c r="Q14" s="120">
        <v>0</v>
      </c>
      <c r="R14" s="162">
        <v>70.650000000000006</v>
      </c>
      <c r="S14" s="154">
        <v>4</v>
      </c>
      <c r="T14" s="156">
        <v>0</v>
      </c>
      <c r="U14" s="172" t="s">
        <v>77</v>
      </c>
    </row>
    <row r="15" spans="1:21" ht="21" customHeight="1">
      <c r="A15" s="174"/>
      <c r="B15" s="115"/>
      <c r="C15" s="133"/>
      <c r="D15" s="106"/>
      <c r="E15" s="121"/>
      <c r="F15" s="121"/>
      <c r="G15" s="121"/>
      <c r="H15" s="123"/>
      <c r="I15" s="115"/>
      <c r="J15" s="121"/>
      <c r="K15" s="123"/>
      <c r="L15" s="125"/>
      <c r="M15" s="127"/>
      <c r="N15" s="127"/>
      <c r="O15" s="119"/>
      <c r="P15" s="121"/>
      <c r="Q15" s="121"/>
      <c r="R15" s="179"/>
      <c r="S15" s="155"/>
      <c r="T15" s="157"/>
      <c r="U15" s="187"/>
    </row>
    <row r="16" spans="1:21" ht="21" customHeight="1" thickBot="1">
      <c r="A16" s="173" t="s">
        <v>78</v>
      </c>
      <c r="B16" s="114">
        <v>137.44</v>
      </c>
      <c r="C16" s="132">
        <v>2</v>
      </c>
      <c r="D16" s="105">
        <f>+E16+L16*0.45</f>
        <v>511.8125</v>
      </c>
      <c r="E16" s="120">
        <v>455.9</v>
      </c>
      <c r="F16" s="120">
        <v>0</v>
      </c>
      <c r="G16" s="120">
        <v>0</v>
      </c>
      <c r="H16" s="122">
        <v>8.5</v>
      </c>
      <c r="I16" s="124">
        <v>59.4</v>
      </c>
      <c r="J16" s="120">
        <v>0</v>
      </c>
      <c r="K16" s="122">
        <v>0</v>
      </c>
      <c r="L16" s="124">
        <v>124.25</v>
      </c>
      <c r="M16" s="126">
        <v>5</v>
      </c>
      <c r="N16" s="126">
        <v>0</v>
      </c>
      <c r="O16" s="118">
        <f>L16-M16*0.45</f>
        <v>122</v>
      </c>
      <c r="P16" s="120">
        <v>123</v>
      </c>
      <c r="Q16" s="120">
        <v>6</v>
      </c>
      <c r="R16" s="162">
        <v>154.65</v>
      </c>
      <c r="S16" s="154">
        <v>4</v>
      </c>
      <c r="T16" s="156">
        <v>0</v>
      </c>
      <c r="U16" s="188" t="s">
        <v>79</v>
      </c>
    </row>
    <row r="17" spans="1:21" ht="21" customHeight="1" thickBot="1">
      <c r="A17" s="174"/>
      <c r="B17" s="115"/>
      <c r="C17" s="133"/>
      <c r="D17" s="106"/>
      <c r="E17" s="121"/>
      <c r="F17" s="121"/>
      <c r="G17" s="121"/>
      <c r="H17" s="123"/>
      <c r="I17" s="125"/>
      <c r="J17" s="121"/>
      <c r="K17" s="123"/>
      <c r="L17" s="125"/>
      <c r="M17" s="127"/>
      <c r="N17" s="127"/>
      <c r="O17" s="119"/>
      <c r="P17" s="121"/>
      <c r="Q17" s="121"/>
      <c r="R17" s="179"/>
      <c r="S17" s="155"/>
      <c r="T17" s="157"/>
      <c r="U17" s="172"/>
    </row>
    <row r="18" spans="1:21" ht="21" customHeight="1" thickBot="1">
      <c r="A18" s="189" t="s">
        <v>80</v>
      </c>
      <c r="B18" s="148">
        <v>0</v>
      </c>
      <c r="C18" s="150">
        <v>0</v>
      </c>
      <c r="D18" s="105">
        <f>+E18+L18*0.45</f>
        <v>447.20499999999998</v>
      </c>
      <c r="E18" s="137">
        <v>393.88</v>
      </c>
      <c r="F18" s="137">
        <v>0</v>
      </c>
      <c r="G18" s="137">
        <v>0</v>
      </c>
      <c r="H18" s="139">
        <v>7.43</v>
      </c>
      <c r="I18" s="141">
        <v>41.7</v>
      </c>
      <c r="J18" s="137">
        <v>0</v>
      </c>
      <c r="K18" s="139">
        <v>0</v>
      </c>
      <c r="L18" s="141">
        <v>118.5</v>
      </c>
      <c r="M18" s="143">
        <v>4</v>
      </c>
      <c r="N18" s="143">
        <v>1</v>
      </c>
      <c r="O18" s="118">
        <f>L18-M18*0.45</f>
        <v>116.7</v>
      </c>
      <c r="P18" s="120">
        <v>97.9</v>
      </c>
      <c r="Q18" s="137">
        <v>1.5</v>
      </c>
      <c r="R18" s="162">
        <v>97.15</v>
      </c>
      <c r="S18" s="164">
        <v>4</v>
      </c>
      <c r="T18" s="166">
        <v>0</v>
      </c>
      <c r="U18" s="172" t="s">
        <v>81</v>
      </c>
    </row>
    <row r="19" spans="1:21" ht="21" customHeight="1" thickBot="1">
      <c r="A19" s="190"/>
      <c r="B19" s="149"/>
      <c r="C19" s="158"/>
      <c r="D19" s="152"/>
      <c r="E19" s="153"/>
      <c r="F19" s="153"/>
      <c r="G19" s="153"/>
      <c r="H19" s="180"/>
      <c r="I19" s="182"/>
      <c r="J19" s="153"/>
      <c r="K19" s="180"/>
      <c r="L19" s="182"/>
      <c r="M19" s="175"/>
      <c r="N19" s="175"/>
      <c r="O19" s="145"/>
      <c r="P19" s="161"/>
      <c r="Q19" s="153"/>
      <c r="R19" s="163"/>
      <c r="S19" s="168"/>
      <c r="T19" s="170"/>
      <c r="U19" s="187"/>
    </row>
    <row r="20" spans="1:21" ht="21" customHeight="1" thickBot="1">
      <c r="A20" s="191" t="s">
        <v>82</v>
      </c>
      <c r="B20" s="149">
        <v>91.2</v>
      </c>
      <c r="C20" s="158">
        <v>0</v>
      </c>
      <c r="D20" s="105">
        <f>+E20+L20*0.45</f>
        <v>417.1275</v>
      </c>
      <c r="E20" s="153">
        <v>367.38</v>
      </c>
      <c r="F20" s="153">
        <v>101.3</v>
      </c>
      <c r="G20" s="153">
        <v>0</v>
      </c>
      <c r="H20" s="180">
        <v>9.7200000000000006</v>
      </c>
      <c r="I20" s="182">
        <v>37.1</v>
      </c>
      <c r="J20" s="153">
        <v>14.6</v>
      </c>
      <c r="K20" s="180">
        <v>0</v>
      </c>
      <c r="L20" s="182">
        <v>110.55</v>
      </c>
      <c r="M20" s="175">
        <v>4</v>
      </c>
      <c r="N20" s="175">
        <v>0</v>
      </c>
      <c r="O20" s="118">
        <f>L20-M20*0.45</f>
        <v>108.75</v>
      </c>
      <c r="P20" s="177">
        <v>98.5</v>
      </c>
      <c r="Q20" s="153">
        <v>0</v>
      </c>
      <c r="R20" s="178">
        <v>96.8</v>
      </c>
      <c r="S20" s="168">
        <v>6</v>
      </c>
      <c r="T20" s="170">
        <v>0</v>
      </c>
      <c r="U20" s="131" t="s">
        <v>83</v>
      </c>
    </row>
    <row r="21" spans="1:21" ht="21" customHeight="1" thickBot="1">
      <c r="A21" s="192"/>
      <c r="B21" s="186"/>
      <c r="C21" s="159"/>
      <c r="D21" s="106"/>
      <c r="E21" s="160"/>
      <c r="F21" s="160"/>
      <c r="G21" s="160"/>
      <c r="H21" s="181"/>
      <c r="I21" s="183"/>
      <c r="J21" s="160"/>
      <c r="K21" s="181"/>
      <c r="L21" s="183"/>
      <c r="M21" s="176"/>
      <c r="N21" s="176"/>
      <c r="O21" s="119"/>
      <c r="P21" s="121"/>
      <c r="Q21" s="160"/>
      <c r="R21" s="179"/>
      <c r="S21" s="169"/>
      <c r="T21" s="171"/>
      <c r="U21" s="131"/>
    </row>
    <row r="22" spans="1:21" ht="21" customHeight="1" thickBot="1">
      <c r="A22" s="193" t="s">
        <v>84</v>
      </c>
      <c r="B22" s="114">
        <v>71.36</v>
      </c>
      <c r="C22" s="132">
        <v>0</v>
      </c>
      <c r="D22" s="105">
        <f>+E22+L22*0.45</f>
        <v>353.29</v>
      </c>
      <c r="E22" s="120">
        <v>314.23</v>
      </c>
      <c r="F22" s="120">
        <v>0</v>
      </c>
      <c r="G22" s="120">
        <v>0</v>
      </c>
      <c r="H22" s="122">
        <v>7.5</v>
      </c>
      <c r="I22" s="124">
        <v>1</v>
      </c>
      <c r="J22" s="120">
        <v>14.5</v>
      </c>
      <c r="K22" s="122">
        <v>0</v>
      </c>
      <c r="L22" s="124">
        <v>86.8</v>
      </c>
      <c r="M22" s="126">
        <v>4</v>
      </c>
      <c r="N22" s="126">
        <v>0</v>
      </c>
      <c r="O22" s="118">
        <f>L22-M22*0.45</f>
        <v>85</v>
      </c>
      <c r="P22" s="120">
        <v>77.8</v>
      </c>
      <c r="Q22" s="120">
        <v>1.05</v>
      </c>
      <c r="R22" s="162">
        <v>67.3</v>
      </c>
      <c r="S22" s="154">
        <v>2</v>
      </c>
      <c r="T22" s="156">
        <v>0</v>
      </c>
      <c r="U22" s="172" t="s">
        <v>75</v>
      </c>
    </row>
    <row r="23" spans="1:21" ht="21" customHeight="1" thickBot="1">
      <c r="A23" s="194"/>
      <c r="B23" s="115"/>
      <c r="C23" s="133"/>
      <c r="D23" s="106"/>
      <c r="E23" s="121"/>
      <c r="F23" s="121"/>
      <c r="G23" s="121"/>
      <c r="H23" s="123"/>
      <c r="I23" s="125"/>
      <c r="J23" s="121"/>
      <c r="K23" s="123"/>
      <c r="L23" s="125"/>
      <c r="M23" s="127"/>
      <c r="N23" s="127"/>
      <c r="O23" s="119"/>
      <c r="P23" s="121"/>
      <c r="Q23" s="121"/>
      <c r="R23" s="179"/>
      <c r="S23" s="155"/>
      <c r="T23" s="157"/>
      <c r="U23" s="172"/>
    </row>
    <row r="24" spans="1:21" ht="21" customHeight="1" thickBot="1">
      <c r="A24" s="193" t="s">
        <v>85</v>
      </c>
      <c r="B24" s="114">
        <v>75.12</v>
      </c>
      <c r="C24" s="132">
        <v>0</v>
      </c>
      <c r="D24" s="105">
        <f>+E24+L24*0.45</f>
        <v>340.11</v>
      </c>
      <c r="E24" s="120">
        <v>303.57</v>
      </c>
      <c r="F24" s="120">
        <v>0</v>
      </c>
      <c r="G24" s="120">
        <v>0</v>
      </c>
      <c r="H24" s="122">
        <v>10.57</v>
      </c>
      <c r="I24" s="124">
        <v>1.1499999999999999</v>
      </c>
      <c r="J24" s="120">
        <v>0</v>
      </c>
      <c r="K24" s="122">
        <v>0</v>
      </c>
      <c r="L24" s="124">
        <v>81.2</v>
      </c>
      <c r="M24" s="126">
        <v>4</v>
      </c>
      <c r="N24" s="126">
        <v>1</v>
      </c>
      <c r="O24" s="118">
        <f>L24-M24*0.45</f>
        <v>79.400000000000006</v>
      </c>
      <c r="P24" s="120">
        <v>72.8</v>
      </c>
      <c r="Q24" s="120">
        <v>0</v>
      </c>
      <c r="R24" s="162">
        <v>85.6</v>
      </c>
      <c r="S24" s="154">
        <v>4</v>
      </c>
      <c r="T24" s="156">
        <v>0</v>
      </c>
      <c r="U24" s="172" t="s">
        <v>77</v>
      </c>
    </row>
    <row r="25" spans="1:21" ht="21" customHeight="1">
      <c r="A25" s="194"/>
      <c r="B25" s="115"/>
      <c r="C25" s="133"/>
      <c r="D25" s="106"/>
      <c r="E25" s="121"/>
      <c r="F25" s="121"/>
      <c r="G25" s="121"/>
      <c r="H25" s="123"/>
      <c r="I25" s="125"/>
      <c r="J25" s="121"/>
      <c r="K25" s="123"/>
      <c r="L25" s="125"/>
      <c r="M25" s="127"/>
      <c r="N25" s="127"/>
      <c r="O25" s="119"/>
      <c r="P25" s="121"/>
      <c r="Q25" s="121"/>
      <c r="R25" s="179"/>
      <c r="S25" s="155"/>
      <c r="T25" s="157"/>
      <c r="U25" s="187"/>
    </row>
    <row r="26" spans="1:21" ht="21" customHeight="1">
      <c r="A26" s="193" t="s">
        <v>86</v>
      </c>
      <c r="B26" s="114">
        <v>67.84</v>
      </c>
      <c r="C26" s="132">
        <v>0</v>
      </c>
      <c r="D26" s="105">
        <f>+E26+L26*0.45</f>
        <v>332.78500000000003</v>
      </c>
      <c r="E26" s="120">
        <v>304.75</v>
      </c>
      <c r="F26" s="120">
        <v>12.75</v>
      </c>
      <c r="G26" s="120">
        <v>0</v>
      </c>
      <c r="H26" s="122">
        <v>13.43</v>
      </c>
      <c r="I26" s="114">
        <v>46.2</v>
      </c>
      <c r="J26" s="120">
        <v>6.3</v>
      </c>
      <c r="K26" s="122">
        <v>0</v>
      </c>
      <c r="L26" s="124">
        <v>62.3</v>
      </c>
      <c r="M26" s="126">
        <v>3</v>
      </c>
      <c r="N26" s="126">
        <v>3</v>
      </c>
      <c r="O26" s="118">
        <f>L26-M26*0.45</f>
        <v>60.949999999999996</v>
      </c>
      <c r="P26" s="120">
        <v>72.8</v>
      </c>
      <c r="Q26" s="120">
        <v>0</v>
      </c>
      <c r="R26" s="162">
        <v>73.25</v>
      </c>
      <c r="S26" s="154">
        <v>5</v>
      </c>
      <c r="T26" s="156">
        <v>0</v>
      </c>
      <c r="U26" s="131" t="s">
        <v>77</v>
      </c>
    </row>
    <row r="27" spans="1:21" ht="21" customHeight="1">
      <c r="A27" s="194"/>
      <c r="B27" s="115"/>
      <c r="C27" s="133"/>
      <c r="D27" s="106"/>
      <c r="E27" s="121"/>
      <c r="F27" s="121"/>
      <c r="G27" s="121"/>
      <c r="H27" s="123"/>
      <c r="I27" s="115"/>
      <c r="J27" s="121"/>
      <c r="K27" s="123"/>
      <c r="L27" s="125"/>
      <c r="M27" s="127"/>
      <c r="N27" s="127"/>
      <c r="O27" s="119"/>
      <c r="P27" s="121"/>
      <c r="Q27" s="121"/>
      <c r="R27" s="179"/>
      <c r="S27" s="155"/>
      <c r="T27" s="157"/>
      <c r="U27" s="131"/>
    </row>
    <row r="28" spans="1:21" ht="21" customHeight="1" thickBot="1">
      <c r="A28" s="197" t="s">
        <v>87</v>
      </c>
      <c r="B28" s="148">
        <v>37.6</v>
      </c>
      <c r="C28" s="150">
        <v>0</v>
      </c>
      <c r="D28" s="105">
        <f>+E28+L28*0.45</f>
        <v>279.20249999999999</v>
      </c>
      <c r="E28" s="137">
        <v>252.36</v>
      </c>
      <c r="F28" s="137">
        <v>0</v>
      </c>
      <c r="G28" s="137">
        <v>0</v>
      </c>
      <c r="H28" s="139">
        <v>16.57</v>
      </c>
      <c r="I28" s="148">
        <v>16.2</v>
      </c>
      <c r="J28" s="137">
        <v>0</v>
      </c>
      <c r="K28" s="139">
        <v>0</v>
      </c>
      <c r="L28" s="141">
        <v>59.65</v>
      </c>
      <c r="M28" s="143">
        <v>3</v>
      </c>
      <c r="N28" s="143">
        <v>0</v>
      </c>
      <c r="O28" s="118">
        <f>L28-M28*0.45</f>
        <v>58.3</v>
      </c>
      <c r="P28" s="120">
        <v>46.8</v>
      </c>
      <c r="Q28" s="137">
        <v>0</v>
      </c>
      <c r="R28" s="162">
        <v>48.5</v>
      </c>
      <c r="S28" s="164">
        <v>4</v>
      </c>
      <c r="T28" s="166">
        <v>0</v>
      </c>
      <c r="U28" s="188" t="s">
        <v>79</v>
      </c>
    </row>
    <row r="29" spans="1:21" ht="21" customHeight="1" thickBot="1">
      <c r="A29" s="198"/>
      <c r="B29" s="149"/>
      <c r="C29" s="158"/>
      <c r="D29" s="152"/>
      <c r="E29" s="153"/>
      <c r="F29" s="153"/>
      <c r="G29" s="153"/>
      <c r="H29" s="180"/>
      <c r="I29" s="149"/>
      <c r="J29" s="153"/>
      <c r="K29" s="180"/>
      <c r="L29" s="182"/>
      <c r="M29" s="175"/>
      <c r="N29" s="175"/>
      <c r="O29" s="145"/>
      <c r="P29" s="161"/>
      <c r="Q29" s="153"/>
      <c r="R29" s="163"/>
      <c r="S29" s="168"/>
      <c r="T29" s="170"/>
      <c r="U29" s="172"/>
    </row>
    <row r="30" spans="1:21" ht="21" customHeight="1" thickBot="1">
      <c r="A30" s="195" t="s">
        <v>88</v>
      </c>
      <c r="B30" s="149">
        <v>47.2</v>
      </c>
      <c r="C30" s="158">
        <v>0</v>
      </c>
      <c r="D30" s="105">
        <f>+E30+L30*0.45</f>
        <v>264.12</v>
      </c>
      <c r="E30" s="153">
        <v>238.65</v>
      </c>
      <c r="F30" s="153">
        <v>0</v>
      </c>
      <c r="G30" s="153">
        <v>0</v>
      </c>
      <c r="H30" s="180">
        <v>14.8</v>
      </c>
      <c r="I30" s="182">
        <v>0</v>
      </c>
      <c r="J30" s="153">
        <v>0</v>
      </c>
      <c r="K30" s="180">
        <v>0</v>
      </c>
      <c r="L30" s="182">
        <v>56.6</v>
      </c>
      <c r="M30" s="175">
        <v>2</v>
      </c>
      <c r="N30" s="175">
        <v>0</v>
      </c>
      <c r="O30" s="118">
        <f>L30-M30*0.45</f>
        <v>55.7</v>
      </c>
      <c r="P30" s="177">
        <v>47.6</v>
      </c>
      <c r="Q30" s="153">
        <v>0</v>
      </c>
      <c r="R30" s="178">
        <v>77.55</v>
      </c>
      <c r="S30" s="168">
        <v>4</v>
      </c>
      <c r="T30" s="170">
        <v>0</v>
      </c>
      <c r="U30" s="172" t="s">
        <v>75</v>
      </c>
    </row>
    <row r="31" spans="1:21" ht="21" customHeight="1" thickBot="1">
      <c r="A31" s="196"/>
      <c r="B31" s="186"/>
      <c r="C31" s="159"/>
      <c r="D31" s="106"/>
      <c r="E31" s="160"/>
      <c r="F31" s="160"/>
      <c r="G31" s="160"/>
      <c r="H31" s="181"/>
      <c r="I31" s="183"/>
      <c r="J31" s="160"/>
      <c r="K31" s="181"/>
      <c r="L31" s="183"/>
      <c r="M31" s="176"/>
      <c r="N31" s="176"/>
      <c r="O31" s="119"/>
      <c r="P31" s="121"/>
      <c r="Q31" s="160"/>
      <c r="R31" s="179"/>
      <c r="S31" s="169"/>
      <c r="T31" s="171"/>
      <c r="U31" s="172"/>
    </row>
    <row r="32" spans="1:21" ht="21" customHeight="1" thickBot="1">
      <c r="A32" s="199" t="s">
        <v>89</v>
      </c>
      <c r="B32" s="114">
        <v>56.48</v>
      </c>
      <c r="C32" s="132">
        <v>0</v>
      </c>
      <c r="D32" s="105">
        <f>+E32+L32*0.45</f>
        <v>272.61250000000001</v>
      </c>
      <c r="E32" s="120">
        <v>243.97</v>
      </c>
      <c r="F32" s="120">
        <v>0</v>
      </c>
      <c r="G32" s="120">
        <v>0</v>
      </c>
      <c r="H32" s="122">
        <v>13.14</v>
      </c>
      <c r="I32" s="124">
        <v>0</v>
      </c>
      <c r="J32" s="120">
        <v>0</v>
      </c>
      <c r="K32" s="122">
        <v>0</v>
      </c>
      <c r="L32" s="124">
        <v>63.65</v>
      </c>
      <c r="M32" s="126">
        <v>2</v>
      </c>
      <c r="N32" s="126">
        <v>0</v>
      </c>
      <c r="O32" s="118">
        <f>L32-M32*0.45</f>
        <v>62.75</v>
      </c>
      <c r="P32" s="120">
        <v>46.6</v>
      </c>
      <c r="Q32" s="120">
        <v>0</v>
      </c>
      <c r="R32" s="162">
        <v>79.75</v>
      </c>
      <c r="S32" s="154">
        <v>4</v>
      </c>
      <c r="T32" s="156">
        <v>0</v>
      </c>
      <c r="U32" s="172" t="s">
        <v>75</v>
      </c>
    </row>
    <row r="33" spans="1:21" ht="21" customHeight="1" thickTop="1" thickBot="1">
      <c r="A33" s="200"/>
      <c r="B33" s="115"/>
      <c r="C33" s="133"/>
      <c r="D33" s="152"/>
      <c r="E33" s="121"/>
      <c r="F33" s="121"/>
      <c r="G33" s="121"/>
      <c r="H33" s="123"/>
      <c r="I33" s="125"/>
      <c r="J33" s="121"/>
      <c r="K33" s="123"/>
      <c r="L33" s="125"/>
      <c r="M33" s="127"/>
      <c r="N33" s="127"/>
      <c r="O33" s="145"/>
      <c r="P33" s="213"/>
      <c r="Q33" s="121"/>
      <c r="R33" s="214"/>
      <c r="S33" s="155"/>
      <c r="T33" s="157"/>
      <c r="U33" s="201"/>
    </row>
    <row r="34" spans="1:21" s="83" customFormat="1" ht="21" customHeight="1" thickTop="1" thickBot="1">
      <c r="A34" s="202" t="s">
        <v>24</v>
      </c>
      <c r="B34" s="203">
        <f t="shared" ref="B34:T34" si="0">SUM(B6:B33)</f>
        <v>988.12000000000012</v>
      </c>
      <c r="C34" s="205">
        <f>SUM(C6:C33)</f>
        <v>3</v>
      </c>
      <c r="D34" s="207">
        <f t="shared" si="0"/>
        <v>5543.3730000000005</v>
      </c>
      <c r="E34" s="209">
        <f t="shared" si="0"/>
        <v>4980</v>
      </c>
      <c r="F34" s="209">
        <f t="shared" si="0"/>
        <v>376.8</v>
      </c>
      <c r="G34" s="209">
        <f t="shared" si="0"/>
        <v>140.69999999999999</v>
      </c>
      <c r="H34" s="211">
        <f t="shared" si="0"/>
        <v>126.25999999999999</v>
      </c>
      <c r="I34" s="207">
        <f t="shared" si="0"/>
        <v>654.45000000000016</v>
      </c>
      <c r="J34" s="209">
        <f t="shared" si="0"/>
        <v>106.1</v>
      </c>
      <c r="K34" s="211">
        <f t="shared" si="0"/>
        <v>109.05</v>
      </c>
      <c r="L34" s="207">
        <f t="shared" si="0"/>
        <v>1251.94</v>
      </c>
      <c r="M34" s="209">
        <f t="shared" si="0"/>
        <v>47</v>
      </c>
      <c r="N34" s="209">
        <f t="shared" si="0"/>
        <v>6</v>
      </c>
      <c r="O34" s="209">
        <f t="shared" si="0"/>
        <v>1230.79</v>
      </c>
      <c r="P34" s="215">
        <f t="shared" si="0"/>
        <v>1062.3999999999999</v>
      </c>
      <c r="Q34" s="209">
        <f t="shared" si="0"/>
        <v>8.5500000000000007</v>
      </c>
      <c r="R34" s="217">
        <f t="shared" si="0"/>
        <v>1001.0999999999999</v>
      </c>
      <c r="S34" s="219">
        <f t="shared" si="0"/>
        <v>53</v>
      </c>
      <c r="T34" s="221">
        <f t="shared" si="0"/>
        <v>2</v>
      </c>
      <c r="U34" s="223" t="s">
        <v>90</v>
      </c>
    </row>
    <row r="35" spans="1:21" s="83" customFormat="1" ht="21" customHeight="1" thickTop="1" thickBot="1">
      <c r="A35" s="202"/>
      <c r="B35" s="204"/>
      <c r="C35" s="206"/>
      <c r="D35" s="208"/>
      <c r="E35" s="210"/>
      <c r="F35" s="210"/>
      <c r="G35" s="210"/>
      <c r="H35" s="212"/>
      <c r="I35" s="208"/>
      <c r="J35" s="210"/>
      <c r="K35" s="212"/>
      <c r="L35" s="208"/>
      <c r="M35" s="210"/>
      <c r="N35" s="210"/>
      <c r="O35" s="210"/>
      <c r="P35" s="216"/>
      <c r="Q35" s="210"/>
      <c r="R35" s="218"/>
      <c r="S35" s="220"/>
      <c r="T35" s="222"/>
      <c r="U35" s="224"/>
    </row>
    <row r="36" spans="1:21" ht="15.75" customHeight="1" thickTop="1">
      <c r="L36" s="84"/>
      <c r="M36" s="84"/>
      <c r="N36" s="84"/>
      <c r="O36" s="84"/>
      <c r="P36" s="84"/>
      <c r="R36" s="84"/>
    </row>
    <row r="37" spans="1:21" ht="15.75" customHeight="1"/>
    <row r="38" spans="1:21" ht="15.75" customHeight="1"/>
    <row r="39" spans="1:21" ht="15.75" customHeight="1"/>
  </sheetData>
  <mergeCells count="318">
    <mergeCell ref="R34:R35"/>
    <mergeCell ref="S34:S35"/>
    <mergeCell ref="T34:T35"/>
    <mergeCell ref="U34:U35"/>
    <mergeCell ref="J34:J35"/>
    <mergeCell ref="K34:K35"/>
    <mergeCell ref="L34:L35"/>
    <mergeCell ref="M34:M35"/>
    <mergeCell ref="N34:N35"/>
    <mergeCell ref="O34:O35"/>
    <mergeCell ref="U32:U33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O32:O33"/>
    <mergeCell ref="P32:P33"/>
    <mergeCell ref="Q32:Q33"/>
    <mergeCell ref="R32:R33"/>
    <mergeCell ref="S32:S33"/>
    <mergeCell ref="T32:T33"/>
    <mergeCell ref="I32:I33"/>
    <mergeCell ref="J32:J33"/>
    <mergeCell ref="K32:K33"/>
    <mergeCell ref="L32:L33"/>
    <mergeCell ref="M32:M33"/>
    <mergeCell ref="N32:N33"/>
    <mergeCell ref="P34:P35"/>
    <mergeCell ref="Q34:Q35"/>
    <mergeCell ref="O30:O31"/>
    <mergeCell ref="P30:P31"/>
    <mergeCell ref="Q30:Q31"/>
    <mergeCell ref="R30:R31"/>
    <mergeCell ref="S30:S31"/>
    <mergeCell ref="H30:H31"/>
    <mergeCell ref="I30:I31"/>
    <mergeCell ref="J30:J31"/>
    <mergeCell ref="K30:K31"/>
    <mergeCell ref="L30:L31"/>
    <mergeCell ref="M30:M31"/>
    <mergeCell ref="A32:A33"/>
    <mergeCell ref="B32:B33"/>
    <mergeCell ref="C32:C33"/>
    <mergeCell ref="D32:D33"/>
    <mergeCell ref="E32:E33"/>
    <mergeCell ref="F32:F33"/>
    <mergeCell ref="G32:G33"/>
    <mergeCell ref="H32:H33"/>
    <mergeCell ref="N30:N31"/>
    <mergeCell ref="U28:U29"/>
    <mergeCell ref="A30:A31"/>
    <mergeCell ref="B30:B31"/>
    <mergeCell ref="C30:C31"/>
    <mergeCell ref="D30:D31"/>
    <mergeCell ref="E30:E31"/>
    <mergeCell ref="F30:F31"/>
    <mergeCell ref="G30:G31"/>
    <mergeCell ref="M28:M29"/>
    <mergeCell ref="N28:N29"/>
    <mergeCell ref="O28:O29"/>
    <mergeCell ref="P28:P29"/>
    <mergeCell ref="Q28:Q29"/>
    <mergeCell ref="R28:R29"/>
    <mergeCell ref="G28:G29"/>
    <mergeCell ref="H28:H29"/>
    <mergeCell ref="I28:I29"/>
    <mergeCell ref="J28:J29"/>
    <mergeCell ref="K28:K29"/>
    <mergeCell ref="L28:L29"/>
    <mergeCell ref="A28:A29"/>
    <mergeCell ref="B28:B29"/>
    <mergeCell ref="T30:T31"/>
    <mergeCell ref="U30:U31"/>
    <mergeCell ref="C28:C29"/>
    <mergeCell ref="D28:D29"/>
    <mergeCell ref="E28:E29"/>
    <mergeCell ref="F28:F29"/>
    <mergeCell ref="P26:P27"/>
    <mergeCell ref="Q26:Q27"/>
    <mergeCell ref="R26:R27"/>
    <mergeCell ref="S26:S27"/>
    <mergeCell ref="T26:T27"/>
    <mergeCell ref="S28:S29"/>
    <mergeCell ref="T28:T29"/>
    <mergeCell ref="U26:U27"/>
    <mergeCell ref="J26:J27"/>
    <mergeCell ref="K26:K27"/>
    <mergeCell ref="L26:L27"/>
    <mergeCell ref="M26:M27"/>
    <mergeCell ref="N26:N27"/>
    <mergeCell ref="O26:O27"/>
    <mergeCell ref="U24:U25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O24:O25"/>
    <mergeCell ref="P24:P25"/>
    <mergeCell ref="Q24:Q25"/>
    <mergeCell ref="R24:R25"/>
    <mergeCell ref="S24:S25"/>
    <mergeCell ref="T24:T25"/>
    <mergeCell ref="I24:I25"/>
    <mergeCell ref="T22:T23"/>
    <mergeCell ref="U22:U23"/>
    <mergeCell ref="A24:A25"/>
    <mergeCell ref="B24:B25"/>
    <mergeCell ref="C24:C25"/>
    <mergeCell ref="D24:D25"/>
    <mergeCell ref="E24:E25"/>
    <mergeCell ref="F24:F25"/>
    <mergeCell ref="G24:G25"/>
    <mergeCell ref="H24:H25"/>
    <mergeCell ref="N22:N23"/>
    <mergeCell ref="O22:O23"/>
    <mergeCell ref="P22:P23"/>
    <mergeCell ref="Q22:Q23"/>
    <mergeCell ref="R22:R23"/>
    <mergeCell ref="S22:S23"/>
    <mergeCell ref="H22:H23"/>
    <mergeCell ref="I22:I23"/>
    <mergeCell ref="J22:J23"/>
    <mergeCell ref="H20:H21"/>
    <mergeCell ref="I20:I21"/>
    <mergeCell ref="J20:J21"/>
    <mergeCell ref="K20:K21"/>
    <mergeCell ref="J24:J25"/>
    <mergeCell ref="K24:K25"/>
    <mergeCell ref="L24:L25"/>
    <mergeCell ref="M24:M25"/>
    <mergeCell ref="N24:N25"/>
    <mergeCell ref="A20:A21"/>
    <mergeCell ref="B20:B21"/>
    <mergeCell ref="C20:C21"/>
    <mergeCell ref="D20:D21"/>
    <mergeCell ref="E20:E21"/>
    <mergeCell ref="F20:F21"/>
    <mergeCell ref="P18:P19"/>
    <mergeCell ref="Q18:Q19"/>
    <mergeCell ref="K22:K23"/>
    <mergeCell ref="L22:L23"/>
    <mergeCell ref="M22:M23"/>
    <mergeCell ref="A22:A23"/>
    <mergeCell ref="B22:B23"/>
    <mergeCell ref="C22:C23"/>
    <mergeCell ref="D22:D23"/>
    <mergeCell ref="E22:E23"/>
    <mergeCell ref="F22:F23"/>
    <mergeCell ref="G22:G23"/>
    <mergeCell ref="M20:M21"/>
    <mergeCell ref="N20:N21"/>
    <mergeCell ref="O20:O21"/>
    <mergeCell ref="P20:P21"/>
    <mergeCell ref="Q20:Q21"/>
    <mergeCell ref="G20:G21"/>
    <mergeCell ref="T18:T19"/>
    <mergeCell ref="U18:U19"/>
    <mergeCell ref="J18:J19"/>
    <mergeCell ref="K18:K19"/>
    <mergeCell ref="L18:L19"/>
    <mergeCell ref="M18:M19"/>
    <mergeCell ref="N18:N19"/>
    <mergeCell ref="O18:O19"/>
    <mergeCell ref="L20:L21"/>
    <mergeCell ref="S20:S21"/>
    <mergeCell ref="T20:T21"/>
    <mergeCell ref="U20:U21"/>
    <mergeCell ref="R20:R21"/>
    <mergeCell ref="U16:U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O16:O17"/>
    <mergeCell ref="P16:P17"/>
    <mergeCell ref="Q16:Q17"/>
    <mergeCell ref="R16:R17"/>
    <mergeCell ref="S16:S17"/>
    <mergeCell ref="T16:T17"/>
    <mergeCell ref="I16:I17"/>
    <mergeCell ref="J16:J17"/>
    <mergeCell ref="K16:K17"/>
    <mergeCell ref="L16:L17"/>
    <mergeCell ref="M16:M17"/>
    <mergeCell ref="N16:N17"/>
    <mergeCell ref="R18:R19"/>
    <mergeCell ref="S18:S19"/>
    <mergeCell ref="O14:O15"/>
    <mergeCell ref="P14:P15"/>
    <mergeCell ref="Q14:Q15"/>
    <mergeCell ref="R14:R15"/>
    <mergeCell ref="S14:S15"/>
    <mergeCell ref="H14:H15"/>
    <mergeCell ref="I14:I15"/>
    <mergeCell ref="J14:J15"/>
    <mergeCell ref="K14:K15"/>
    <mergeCell ref="L14:L15"/>
    <mergeCell ref="M14:M15"/>
    <mergeCell ref="A16:A17"/>
    <mergeCell ref="B16:B17"/>
    <mergeCell ref="C16:C17"/>
    <mergeCell ref="D16:D17"/>
    <mergeCell ref="E16:E17"/>
    <mergeCell ref="F16:F17"/>
    <mergeCell ref="G16:G17"/>
    <mergeCell ref="H16:H17"/>
    <mergeCell ref="N14:N15"/>
    <mergeCell ref="U12:U13"/>
    <mergeCell ref="A14:A15"/>
    <mergeCell ref="B14:B15"/>
    <mergeCell ref="C14:C15"/>
    <mergeCell ref="D14:D15"/>
    <mergeCell ref="E14:E15"/>
    <mergeCell ref="F14:F15"/>
    <mergeCell ref="G14:G15"/>
    <mergeCell ref="M12:M13"/>
    <mergeCell ref="N12:N13"/>
    <mergeCell ref="O12:O13"/>
    <mergeCell ref="P12:P13"/>
    <mergeCell ref="Q12:Q13"/>
    <mergeCell ref="R12:R13"/>
    <mergeCell ref="G12:G13"/>
    <mergeCell ref="H12:H13"/>
    <mergeCell ref="I12:I13"/>
    <mergeCell ref="J12:J13"/>
    <mergeCell ref="K12:K13"/>
    <mergeCell ref="L12:L13"/>
    <mergeCell ref="A12:A13"/>
    <mergeCell ref="B12:B13"/>
    <mergeCell ref="T14:T15"/>
    <mergeCell ref="U14:U15"/>
    <mergeCell ref="C12:C13"/>
    <mergeCell ref="D12:D13"/>
    <mergeCell ref="E12:E13"/>
    <mergeCell ref="F12:F13"/>
    <mergeCell ref="P10:P11"/>
    <mergeCell ref="Q10:Q11"/>
    <mergeCell ref="R10:R11"/>
    <mergeCell ref="S10:S11"/>
    <mergeCell ref="T10:T11"/>
    <mergeCell ref="S12:S13"/>
    <mergeCell ref="T12:T13"/>
    <mergeCell ref="U10:U11"/>
    <mergeCell ref="J10:J11"/>
    <mergeCell ref="K10:K11"/>
    <mergeCell ref="L10:L11"/>
    <mergeCell ref="M10:M11"/>
    <mergeCell ref="N10:N11"/>
    <mergeCell ref="O10:O11"/>
    <mergeCell ref="U8:U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O8:O9"/>
    <mergeCell ref="P8:P9"/>
    <mergeCell ref="Q8:Q9"/>
    <mergeCell ref="R8:R9"/>
    <mergeCell ref="S8:S9"/>
    <mergeCell ref="T8:T9"/>
    <mergeCell ref="I8:I9"/>
    <mergeCell ref="J8:J9"/>
    <mergeCell ref="K8:K9"/>
    <mergeCell ref="L8:L9"/>
    <mergeCell ref="M8:M9"/>
    <mergeCell ref="N8:N9"/>
    <mergeCell ref="T6:T7"/>
    <mergeCell ref="U6:U7"/>
    <mergeCell ref="A8:A9"/>
    <mergeCell ref="B8:B9"/>
    <mergeCell ref="C8:C9"/>
    <mergeCell ref="D8:D9"/>
    <mergeCell ref="E8:E9"/>
    <mergeCell ref="F8:F9"/>
    <mergeCell ref="G8:G9"/>
    <mergeCell ref="H8:H9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1:U1"/>
    <mergeCell ref="A2:U2"/>
    <mergeCell ref="A3:U3"/>
    <mergeCell ref="A6:A7"/>
    <mergeCell ref="B6:B7"/>
    <mergeCell ref="C6:C7"/>
    <mergeCell ref="D6:D7"/>
    <mergeCell ref="E6:E7"/>
    <mergeCell ref="F6:F7"/>
    <mergeCell ref="G6:G7"/>
  </mergeCells>
  <printOptions horizontalCentered="1"/>
  <pageMargins left="0.45" right="0.45" top="0.75" bottom="0.75" header="0.3" footer="0.3"/>
  <pageSetup paperSize="9" scale="55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9"/>
  <sheetViews>
    <sheetView tabSelected="1" topLeftCell="B1" zoomScaleNormal="100" workbookViewId="0">
      <selection activeCell="T7" sqref="T7"/>
    </sheetView>
  </sheetViews>
  <sheetFormatPr defaultColWidth="9.109375" defaultRowHeight="15"/>
  <cols>
    <col min="1" max="1" width="4.44140625" style="1" customWidth="1"/>
    <col min="2" max="2" width="62.109375" style="1" customWidth="1"/>
    <col min="3" max="3" width="1.77734375" style="1" customWidth="1"/>
    <col min="4" max="4" width="8" style="1" customWidth="1"/>
    <col min="5" max="5" width="3.109375" style="1" bestFit="1" customWidth="1"/>
    <col min="6" max="6" width="4.109375" style="1" bestFit="1" customWidth="1"/>
    <col min="7" max="7" width="1.77734375" style="1" customWidth="1"/>
    <col min="8" max="8" width="6.77734375" style="1" customWidth="1"/>
    <col min="9" max="9" width="3.77734375" style="1" customWidth="1"/>
    <col min="10" max="10" width="9.77734375" style="1" customWidth="1"/>
    <col min="11" max="11" width="3" style="1" customWidth="1"/>
    <col min="12" max="12" width="1.77734375" style="1" customWidth="1"/>
    <col min="13" max="13" width="6.77734375" style="1" customWidth="1"/>
    <col min="14" max="14" width="3.77734375" style="1" customWidth="1"/>
    <col min="15" max="15" width="9.77734375" style="1" customWidth="1"/>
    <col min="16" max="16" width="3" style="1" bestFit="1" customWidth="1"/>
    <col min="17" max="17" width="1.77734375" style="1" customWidth="1"/>
    <col min="18" max="18" width="9" style="1" customWidth="1"/>
    <col min="19" max="19" width="9.109375" style="1" customWidth="1"/>
    <col min="20" max="20" width="12.33203125" style="3" customWidth="1"/>
    <col min="21" max="21" width="3" style="1" customWidth="1"/>
    <col min="22" max="16384" width="9.109375" style="1"/>
  </cols>
  <sheetData>
    <row r="1" spans="1:26" ht="31.5" customHeight="1">
      <c r="A1" s="56"/>
      <c r="B1" s="238" t="s">
        <v>117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56"/>
      <c r="W1" s="56"/>
      <c r="X1" s="56"/>
      <c r="Y1" s="56"/>
      <c r="Z1" s="56"/>
    </row>
    <row r="2" spans="1:26" ht="36.75" customHeight="1">
      <c r="A2" s="57"/>
      <c r="B2" s="239" t="s">
        <v>116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57"/>
      <c r="W2" s="57"/>
      <c r="X2" s="57"/>
      <c r="Y2" s="57"/>
      <c r="Z2" s="57"/>
    </row>
    <row r="3" spans="1:26" ht="15.75" customHeight="1" thickBot="1">
      <c r="B3" s="2"/>
      <c r="C3" s="2"/>
      <c r="G3" s="2"/>
    </row>
    <row r="4" spans="1:26" ht="49.95" customHeight="1" thickTop="1">
      <c r="A4" s="252" t="s">
        <v>40</v>
      </c>
      <c r="B4" s="253"/>
      <c r="C4" s="2"/>
      <c r="D4" s="240" t="s">
        <v>36</v>
      </c>
      <c r="E4" s="241"/>
      <c r="F4" s="242"/>
      <c r="G4" s="53"/>
      <c r="H4" s="257" t="s">
        <v>38</v>
      </c>
      <c r="I4" s="257"/>
      <c r="J4" s="257"/>
      <c r="K4" s="257"/>
      <c r="L4" s="55"/>
      <c r="M4" s="257" t="s">
        <v>35</v>
      </c>
      <c r="N4" s="257"/>
      <c r="O4" s="257"/>
      <c r="P4" s="257"/>
      <c r="Q4" s="54"/>
      <c r="R4" s="246" t="s">
        <v>39</v>
      </c>
      <c r="S4" s="247"/>
      <c r="T4" s="247"/>
      <c r="U4" s="248"/>
    </row>
    <row r="5" spans="1:26" ht="18" customHeight="1" thickBot="1">
      <c r="A5" s="254"/>
      <c r="B5" s="255"/>
      <c r="C5" s="2"/>
      <c r="D5" s="243"/>
      <c r="E5" s="244"/>
      <c r="F5" s="245"/>
      <c r="G5" s="53"/>
      <c r="H5" s="256" t="s">
        <v>43</v>
      </c>
      <c r="I5" s="256"/>
      <c r="J5" s="256"/>
      <c r="K5" s="256"/>
      <c r="L5" s="59"/>
      <c r="M5" s="256" t="s">
        <v>42</v>
      </c>
      <c r="N5" s="256"/>
      <c r="O5" s="256"/>
      <c r="P5" s="256"/>
      <c r="Q5" s="58"/>
      <c r="R5" s="249"/>
      <c r="S5" s="250"/>
      <c r="T5" s="250"/>
      <c r="U5" s="251"/>
    </row>
    <row r="6" spans="1:26" ht="25.95" customHeight="1" thickTop="1">
      <c r="A6" s="231" t="s">
        <v>6</v>
      </c>
      <c r="B6" s="232"/>
      <c r="C6" s="27"/>
      <c r="D6" s="29"/>
      <c r="E6" s="30"/>
      <c r="F6" s="31"/>
      <c r="H6" s="35"/>
      <c r="I6" s="25"/>
      <c r="J6" s="25"/>
      <c r="K6" s="36"/>
      <c r="M6" s="29"/>
      <c r="N6" s="25"/>
      <c r="O6" s="25"/>
      <c r="P6" s="25"/>
      <c r="Q6" s="27"/>
      <c r="R6" s="25"/>
      <c r="S6" s="25"/>
      <c r="T6" s="60"/>
      <c r="U6" s="31"/>
    </row>
    <row r="7" spans="1:26" s="4" customFormat="1" ht="25.95" customHeight="1">
      <c r="A7" s="16" t="s">
        <v>0</v>
      </c>
      <c r="B7" s="21" t="s">
        <v>91</v>
      </c>
      <c r="C7" s="14"/>
      <c r="D7" s="32"/>
      <c r="E7" s="6" t="s">
        <v>22</v>
      </c>
      <c r="F7" s="34" t="s">
        <v>1</v>
      </c>
      <c r="H7" s="86">
        <f>0.3*Létjegyzék!B28</f>
        <v>11.28</v>
      </c>
      <c r="I7" s="8" t="s">
        <v>1</v>
      </c>
      <c r="J7" s="7">
        <f t="shared" ref="J7:J16" si="0">$D7*H7</f>
        <v>0</v>
      </c>
      <c r="K7" s="33" t="s">
        <v>23</v>
      </c>
      <c r="M7" s="86">
        <f>0.3*Létjegyzék!B16</f>
        <v>41.231999999999999</v>
      </c>
      <c r="N7" s="8" t="s">
        <v>1</v>
      </c>
      <c r="O7" s="7">
        <f t="shared" ref="O7:O16" si="1">$D7*M7</f>
        <v>0</v>
      </c>
      <c r="P7" s="4" t="s">
        <v>23</v>
      </c>
      <c r="Q7" s="14"/>
      <c r="R7" s="87">
        <f>H7+M7</f>
        <v>52.512</v>
      </c>
      <c r="S7" s="8" t="s">
        <v>1</v>
      </c>
      <c r="T7" s="61">
        <f>J7+O7</f>
        <v>0</v>
      </c>
      <c r="U7" s="33" t="s">
        <v>23</v>
      </c>
    </row>
    <row r="8" spans="1:26" s="4" customFormat="1" ht="25.95" customHeight="1">
      <c r="A8" s="16" t="s">
        <v>2</v>
      </c>
      <c r="B8" s="21" t="s">
        <v>92</v>
      </c>
      <c r="C8" s="14"/>
      <c r="D8" s="32"/>
      <c r="E8" s="6" t="s">
        <v>22</v>
      </c>
      <c r="F8" s="33" t="s">
        <v>1</v>
      </c>
      <c r="H8" s="86">
        <f>0.4*Létjegyzék!D28-H7</f>
        <v>100.401</v>
      </c>
      <c r="I8" s="4" t="s">
        <v>1</v>
      </c>
      <c r="J8" s="7">
        <f t="shared" si="0"/>
        <v>0</v>
      </c>
      <c r="K8" s="33" t="s">
        <v>23</v>
      </c>
      <c r="M8" s="86">
        <f>0.4*Létjegyzék!D16-M7</f>
        <v>163.49300000000002</v>
      </c>
      <c r="N8" s="4" t="s">
        <v>1</v>
      </c>
      <c r="O8" s="7">
        <f t="shared" si="1"/>
        <v>0</v>
      </c>
      <c r="P8" s="4" t="s">
        <v>23</v>
      </c>
      <c r="Q8" s="14"/>
      <c r="R8" s="87">
        <f t="shared" ref="R8:R25" si="2">H8+M8</f>
        <v>263.89400000000001</v>
      </c>
      <c r="S8" s="4" t="s">
        <v>1</v>
      </c>
      <c r="T8" s="61">
        <f t="shared" ref="T8:T25" si="3">J8+O8</f>
        <v>0</v>
      </c>
      <c r="U8" s="33" t="s">
        <v>23</v>
      </c>
    </row>
    <row r="9" spans="1:26" s="4" customFormat="1" ht="25.95" customHeight="1">
      <c r="A9" s="16" t="s">
        <v>3</v>
      </c>
      <c r="B9" s="21" t="s">
        <v>109</v>
      </c>
      <c r="C9" s="14"/>
      <c r="D9" s="32"/>
      <c r="E9" s="6" t="s">
        <v>22</v>
      </c>
      <c r="F9" s="33" t="s">
        <v>1</v>
      </c>
      <c r="H9" s="86">
        <f>H21*0.3*0.5</f>
        <v>7.02</v>
      </c>
      <c r="I9" s="4" t="s">
        <v>1</v>
      </c>
      <c r="J9" s="7">
        <f t="shared" si="0"/>
        <v>0</v>
      </c>
      <c r="K9" s="33" t="s">
        <v>23</v>
      </c>
      <c r="M9" s="86">
        <f>M21*0.3*0.5</f>
        <v>18.45</v>
      </c>
      <c r="N9" s="4" t="s">
        <v>1</v>
      </c>
      <c r="O9" s="7">
        <f t="shared" si="1"/>
        <v>0</v>
      </c>
      <c r="P9" s="4" t="s">
        <v>23</v>
      </c>
      <c r="Q9" s="14"/>
      <c r="R9" s="87">
        <f t="shared" si="2"/>
        <v>25.47</v>
      </c>
      <c r="S9" s="4" t="s">
        <v>1</v>
      </c>
      <c r="T9" s="61">
        <f t="shared" si="3"/>
        <v>0</v>
      </c>
      <c r="U9" s="33" t="s">
        <v>23</v>
      </c>
    </row>
    <row r="10" spans="1:26" s="4" customFormat="1" ht="25.95" customHeight="1">
      <c r="A10" s="16" t="s">
        <v>4</v>
      </c>
      <c r="B10" s="21" t="s">
        <v>106</v>
      </c>
      <c r="C10" s="14"/>
      <c r="D10" s="32"/>
      <c r="E10" s="6" t="s">
        <v>22</v>
      </c>
      <c r="F10" s="33" t="s">
        <v>1</v>
      </c>
      <c r="H10" s="86">
        <f>H27/0.75*0.35</f>
        <v>4.2437499999999995</v>
      </c>
      <c r="I10" s="4" t="s">
        <v>1</v>
      </c>
      <c r="J10" s="7">
        <f t="shared" si="0"/>
        <v>0</v>
      </c>
      <c r="K10" s="33" t="s">
        <v>23</v>
      </c>
      <c r="M10" s="86">
        <f>M27/0.75*0.35</f>
        <v>13.531874999999999</v>
      </c>
      <c r="N10" s="4" t="s">
        <v>1</v>
      </c>
      <c r="O10" s="7">
        <f t="shared" si="1"/>
        <v>0</v>
      </c>
      <c r="P10" s="33" t="s">
        <v>23</v>
      </c>
      <c r="Q10" s="14"/>
      <c r="R10" s="87">
        <f t="shared" si="2"/>
        <v>17.775624999999998</v>
      </c>
      <c r="S10" s="4" t="s">
        <v>1</v>
      </c>
      <c r="T10" s="61">
        <f t="shared" si="3"/>
        <v>0</v>
      </c>
      <c r="U10" s="33" t="s">
        <v>23</v>
      </c>
    </row>
    <row r="11" spans="1:26" s="4" customFormat="1" ht="25.95" customHeight="1">
      <c r="A11" s="16" t="s">
        <v>11</v>
      </c>
      <c r="B11" s="17" t="s">
        <v>16</v>
      </c>
      <c r="C11" s="14"/>
      <c r="D11" s="32"/>
      <c r="E11" s="6" t="s">
        <v>22</v>
      </c>
      <c r="F11" s="33" t="s">
        <v>1</v>
      </c>
      <c r="H11" s="86">
        <f>H7+H8+H9+H10</f>
        <v>122.94475</v>
      </c>
      <c r="I11" s="4" t="s">
        <v>1</v>
      </c>
      <c r="J11" s="7">
        <f t="shared" si="0"/>
        <v>0</v>
      </c>
      <c r="K11" s="33" t="s">
        <v>23</v>
      </c>
      <c r="M11" s="86">
        <f>M7+M8+M9+M10</f>
        <v>236.70687500000003</v>
      </c>
      <c r="N11" s="4" t="s">
        <v>1</v>
      </c>
      <c r="O11" s="7">
        <f t="shared" si="1"/>
        <v>0</v>
      </c>
      <c r="P11" s="4" t="s">
        <v>23</v>
      </c>
      <c r="Q11" s="14"/>
      <c r="R11" s="87">
        <f t="shared" si="2"/>
        <v>359.65162500000002</v>
      </c>
      <c r="S11" s="4" t="s">
        <v>1</v>
      </c>
      <c r="T11" s="61">
        <f t="shared" si="3"/>
        <v>0</v>
      </c>
      <c r="U11" s="33" t="s">
        <v>23</v>
      </c>
    </row>
    <row r="12" spans="1:26" s="4" customFormat="1" ht="25.95" customHeight="1">
      <c r="A12" s="18" t="s">
        <v>114</v>
      </c>
      <c r="B12" s="21" t="s">
        <v>115</v>
      </c>
      <c r="C12" s="14"/>
      <c r="D12" s="32"/>
      <c r="E12" s="6" t="s">
        <v>22</v>
      </c>
      <c r="F12" s="34" t="s">
        <v>13</v>
      </c>
      <c r="H12" s="86">
        <v>0</v>
      </c>
      <c r="I12" s="8" t="s">
        <v>13</v>
      </c>
      <c r="J12" s="7">
        <f t="shared" si="0"/>
        <v>0</v>
      </c>
      <c r="K12" s="34" t="s">
        <v>23</v>
      </c>
      <c r="M12" s="86">
        <v>0</v>
      </c>
      <c r="N12" s="8" t="s">
        <v>13</v>
      </c>
      <c r="O12" s="7">
        <f t="shared" si="1"/>
        <v>0</v>
      </c>
      <c r="P12" s="34" t="s">
        <v>23</v>
      </c>
      <c r="R12" s="87">
        <f t="shared" si="2"/>
        <v>0</v>
      </c>
      <c r="S12" s="8" t="s">
        <v>13</v>
      </c>
      <c r="T12" s="61">
        <f t="shared" si="3"/>
        <v>0</v>
      </c>
      <c r="U12" s="33" t="s">
        <v>23</v>
      </c>
    </row>
    <row r="13" spans="1:26" s="4" customFormat="1" ht="25.95" customHeight="1">
      <c r="A13" s="16" t="s">
        <v>12</v>
      </c>
      <c r="B13" s="12" t="s">
        <v>7</v>
      </c>
      <c r="C13" s="14"/>
      <c r="D13" s="32"/>
      <c r="E13" s="6" t="s">
        <v>22</v>
      </c>
      <c r="F13" s="33" t="s">
        <v>8</v>
      </c>
      <c r="H13" s="86">
        <v>1</v>
      </c>
      <c r="I13" s="4" t="s">
        <v>8</v>
      </c>
      <c r="J13" s="7">
        <f t="shared" si="0"/>
        <v>0</v>
      </c>
      <c r="K13" s="33" t="s">
        <v>23</v>
      </c>
      <c r="M13" s="86">
        <v>1</v>
      </c>
      <c r="N13" s="4" t="s">
        <v>8</v>
      </c>
      <c r="O13" s="7">
        <f t="shared" si="1"/>
        <v>0</v>
      </c>
      <c r="P13" s="4" t="s">
        <v>23</v>
      </c>
      <c r="Q13" s="14"/>
      <c r="R13" s="87">
        <f t="shared" si="2"/>
        <v>2</v>
      </c>
      <c r="S13" s="4" t="s">
        <v>8</v>
      </c>
      <c r="T13" s="61">
        <f t="shared" si="3"/>
        <v>0</v>
      </c>
      <c r="U13" s="33" t="s">
        <v>23</v>
      </c>
    </row>
    <row r="14" spans="1:26" s="4" customFormat="1" ht="25.95" customHeight="1">
      <c r="A14" s="16" t="s">
        <v>17</v>
      </c>
      <c r="B14" s="12" t="s">
        <v>9</v>
      </c>
      <c r="C14" s="14"/>
      <c r="D14" s="32"/>
      <c r="E14" s="6" t="s">
        <v>22</v>
      </c>
      <c r="F14" s="33" t="s">
        <v>10</v>
      </c>
      <c r="H14" s="86">
        <v>0.5</v>
      </c>
      <c r="I14" s="4" t="s">
        <v>10</v>
      </c>
      <c r="J14" s="7">
        <f t="shared" si="0"/>
        <v>0</v>
      </c>
      <c r="K14" s="33" t="s">
        <v>23</v>
      </c>
      <c r="M14" s="86">
        <v>0.5</v>
      </c>
      <c r="N14" s="4" t="s">
        <v>10</v>
      </c>
      <c r="O14" s="7">
        <f t="shared" si="1"/>
        <v>0</v>
      </c>
      <c r="P14" s="4" t="s">
        <v>23</v>
      </c>
      <c r="Q14" s="14"/>
      <c r="R14" s="87">
        <f t="shared" si="2"/>
        <v>1</v>
      </c>
      <c r="S14" s="4" t="s">
        <v>10</v>
      </c>
      <c r="T14" s="61">
        <f t="shared" si="3"/>
        <v>0</v>
      </c>
      <c r="U14" s="33" t="s">
        <v>23</v>
      </c>
    </row>
    <row r="15" spans="1:26" s="4" customFormat="1" ht="25.95" customHeight="1">
      <c r="A15" s="16" t="s">
        <v>25</v>
      </c>
      <c r="B15" s="12" t="s">
        <v>32</v>
      </c>
      <c r="C15" s="14"/>
      <c r="D15" s="32"/>
      <c r="E15" s="6" t="s">
        <v>22</v>
      </c>
      <c r="F15" s="33" t="s">
        <v>13</v>
      </c>
      <c r="H15" s="86">
        <v>0</v>
      </c>
      <c r="I15" s="4" t="s">
        <v>13</v>
      </c>
      <c r="J15" s="7">
        <f t="shared" si="0"/>
        <v>0</v>
      </c>
      <c r="K15" s="33" t="s">
        <v>23</v>
      </c>
      <c r="M15" s="86">
        <v>2</v>
      </c>
      <c r="N15" s="4" t="s">
        <v>13</v>
      </c>
      <c r="O15" s="7">
        <f t="shared" si="1"/>
        <v>0</v>
      </c>
      <c r="P15" s="4" t="s">
        <v>23</v>
      </c>
      <c r="Q15" s="14"/>
      <c r="R15" s="87">
        <f t="shared" si="2"/>
        <v>2</v>
      </c>
      <c r="S15" s="4" t="s">
        <v>13</v>
      </c>
      <c r="T15" s="61">
        <f t="shared" si="3"/>
        <v>0</v>
      </c>
      <c r="U15" s="33" t="s">
        <v>23</v>
      </c>
    </row>
    <row r="16" spans="1:26" s="4" customFormat="1" ht="25.95" customHeight="1">
      <c r="A16" s="16" t="s">
        <v>29</v>
      </c>
      <c r="B16" s="19" t="s">
        <v>30</v>
      </c>
      <c r="C16" s="14"/>
      <c r="D16" s="32"/>
      <c r="E16" s="6" t="s">
        <v>22</v>
      </c>
      <c r="F16" s="34" t="s">
        <v>31</v>
      </c>
      <c r="H16" s="86">
        <v>1</v>
      </c>
      <c r="I16" s="8" t="s">
        <v>31</v>
      </c>
      <c r="J16" s="7">
        <f t="shared" si="0"/>
        <v>0</v>
      </c>
      <c r="K16" s="33" t="s">
        <v>23</v>
      </c>
      <c r="M16" s="86">
        <v>1</v>
      </c>
      <c r="N16" s="8" t="s">
        <v>31</v>
      </c>
      <c r="O16" s="7">
        <f t="shared" si="1"/>
        <v>0</v>
      </c>
      <c r="P16" s="4" t="s">
        <v>23</v>
      </c>
      <c r="Q16" s="14"/>
      <c r="R16" s="87">
        <f t="shared" si="2"/>
        <v>2</v>
      </c>
      <c r="S16" s="8" t="s">
        <v>31</v>
      </c>
      <c r="T16" s="61">
        <f t="shared" si="3"/>
        <v>0</v>
      </c>
      <c r="U16" s="33" t="s">
        <v>23</v>
      </c>
    </row>
    <row r="17" spans="1:21" ht="25.95" customHeight="1">
      <c r="A17" s="229" t="s">
        <v>97</v>
      </c>
      <c r="B17" s="233"/>
      <c r="C17" s="27"/>
      <c r="D17" s="35"/>
      <c r="E17" s="25"/>
      <c r="F17" s="36"/>
      <c r="H17" s="35"/>
      <c r="I17" s="25"/>
      <c r="J17" s="25"/>
      <c r="K17" s="36"/>
      <c r="M17" s="35"/>
      <c r="N17" s="25"/>
      <c r="O17" s="25"/>
      <c r="P17" s="25"/>
      <c r="Q17" s="27"/>
      <c r="R17" s="26"/>
      <c r="S17" s="25"/>
      <c r="T17" s="60"/>
      <c r="U17" s="36"/>
    </row>
    <row r="18" spans="1:21" s="5" customFormat="1" ht="25.95" customHeight="1">
      <c r="A18" s="16" t="s">
        <v>0</v>
      </c>
      <c r="B18" s="20" t="s">
        <v>99</v>
      </c>
      <c r="C18" s="28"/>
      <c r="D18" s="32"/>
      <c r="E18" s="6" t="s">
        <v>22</v>
      </c>
      <c r="F18" s="33" t="s">
        <v>5</v>
      </c>
      <c r="H18" s="91">
        <f>H21*0.5</f>
        <v>23.4</v>
      </c>
      <c r="I18" s="4" t="s">
        <v>5</v>
      </c>
      <c r="J18" s="7">
        <f t="shared" ref="J18:J20" si="4">$D18*H18</f>
        <v>0</v>
      </c>
      <c r="K18" s="33" t="s">
        <v>23</v>
      </c>
      <c r="L18" s="4"/>
      <c r="M18" s="91">
        <f>M21*0.5</f>
        <v>61.5</v>
      </c>
      <c r="N18" s="4" t="s">
        <v>5</v>
      </c>
      <c r="O18" s="7">
        <f t="shared" ref="O18:O20" si="5">$D18*M18</f>
        <v>0</v>
      </c>
      <c r="P18" s="4" t="s">
        <v>23</v>
      </c>
      <c r="Q18" s="28"/>
      <c r="R18" s="87">
        <f t="shared" si="2"/>
        <v>84.9</v>
      </c>
      <c r="S18" s="4" t="s">
        <v>5</v>
      </c>
      <c r="T18" s="61">
        <f t="shared" si="3"/>
        <v>0</v>
      </c>
      <c r="U18" s="33" t="s">
        <v>23</v>
      </c>
    </row>
    <row r="19" spans="1:21" s="5" customFormat="1" ht="25.95" customHeight="1">
      <c r="A19" s="16" t="s">
        <v>2</v>
      </c>
      <c r="B19" s="17" t="s">
        <v>100</v>
      </c>
      <c r="C19" s="28"/>
      <c r="D19" s="32"/>
      <c r="E19" s="6" t="s">
        <v>22</v>
      </c>
      <c r="F19" s="33" t="s">
        <v>1</v>
      </c>
      <c r="H19" s="91">
        <f>H18*0.1</f>
        <v>2.34</v>
      </c>
      <c r="I19" s="4" t="s">
        <v>1</v>
      </c>
      <c r="J19" s="7">
        <f t="shared" si="4"/>
        <v>0</v>
      </c>
      <c r="K19" s="33" t="s">
        <v>23</v>
      </c>
      <c r="L19" s="4"/>
      <c r="M19" s="91">
        <f>M18*0.1</f>
        <v>6.15</v>
      </c>
      <c r="N19" s="4" t="s">
        <v>1</v>
      </c>
      <c r="O19" s="7">
        <f t="shared" si="5"/>
        <v>0</v>
      </c>
      <c r="P19" s="4" t="s">
        <v>23</v>
      </c>
      <c r="Q19" s="28"/>
      <c r="R19" s="87">
        <f t="shared" si="2"/>
        <v>8.49</v>
      </c>
      <c r="S19" s="4" t="s">
        <v>1</v>
      </c>
      <c r="T19" s="61">
        <f t="shared" si="3"/>
        <v>0</v>
      </c>
      <c r="U19" s="33" t="s">
        <v>23</v>
      </c>
    </row>
    <row r="20" spans="1:21" s="5" customFormat="1" ht="25.95" customHeight="1">
      <c r="A20" s="16" t="s">
        <v>3</v>
      </c>
      <c r="B20" s="21" t="s">
        <v>101</v>
      </c>
      <c r="C20" s="28"/>
      <c r="D20" s="32"/>
      <c r="E20" s="6" t="s">
        <v>22</v>
      </c>
      <c r="F20" s="33" t="s">
        <v>5</v>
      </c>
      <c r="H20" s="91">
        <f>H18</f>
        <v>23.4</v>
      </c>
      <c r="I20" s="4" t="s">
        <v>5</v>
      </c>
      <c r="J20" s="7">
        <f t="shared" si="4"/>
        <v>0</v>
      </c>
      <c r="K20" s="33" t="s">
        <v>23</v>
      </c>
      <c r="L20" s="4"/>
      <c r="M20" s="91">
        <f>M18</f>
        <v>61.5</v>
      </c>
      <c r="N20" s="4" t="s">
        <v>5</v>
      </c>
      <c r="O20" s="7">
        <f t="shared" si="5"/>
        <v>0</v>
      </c>
      <c r="P20" s="4" t="s">
        <v>23</v>
      </c>
      <c r="Q20" s="28"/>
      <c r="R20" s="87">
        <f t="shared" si="2"/>
        <v>84.9</v>
      </c>
      <c r="S20" s="4" t="s">
        <v>5</v>
      </c>
      <c r="T20" s="61">
        <f t="shared" si="3"/>
        <v>0</v>
      </c>
      <c r="U20" s="33" t="s">
        <v>23</v>
      </c>
    </row>
    <row r="21" spans="1:21" ht="25.95" customHeight="1">
      <c r="A21" s="16" t="s">
        <v>4</v>
      </c>
      <c r="B21" s="92" t="s">
        <v>102</v>
      </c>
      <c r="C21" s="27"/>
      <c r="D21" s="32"/>
      <c r="E21" s="6" t="s">
        <v>22</v>
      </c>
      <c r="F21" s="33" t="s">
        <v>18</v>
      </c>
      <c r="H21" s="86">
        <f>Létjegyzék!P28</f>
        <v>46.8</v>
      </c>
      <c r="I21" s="4" t="s">
        <v>18</v>
      </c>
      <c r="J21" s="7">
        <f>$D21*H21</f>
        <v>0</v>
      </c>
      <c r="K21" s="33" t="s">
        <v>23</v>
      </c>
      <c r="L21" s="4"/>
      <c r="M21" s="86">
        <f>Létjegyzék!P16</f>
        <v>123</v>
      </c>
      <c r="N21" s="4" t="s">
        <v>18</v>
      </c>
      <c r="O21" s="7">
        <f>$D21*M21</f>
        <v>0</v>
      </c>
      <c r="P21" s="4" t="s">
        <v>23</v>
      </c>
      <c r="Q21" s="27"/>
      <c r="R21" s="87">
        <f t="shared" si="2"/>
        <v>169.8</v>
      </c>
      <c r="S21" s="4" t="s">
        <v>18</v>
      </c>
      <c r="T21" s="61">
        <f t="shared" si="3"/>
        <v>0</v>
      </c>
      <c r="U21" s="33" t="s">
        <v>23</v>
      </c>
    </row>
    <row r="22" spans="1:21" ht="25.95" customHeight="1">
      <c r="A22" s="16" t="s">
        <v>11</v>
      </c>
      <c r="B22" s="17" t="s">
        <v>103</v>
      </c>
      <c r="C22" s="27"/>
      <c r="D22" s="32"/>
      <c r="E22" s="6" t="s">
        <v>22</v>
      </c>
      <c r="F22" s="33" t="s">
        <v>13</v>
      </c>
      <c r="H22" s="86">
        <f>Létjegyzék!N28</f>
        <v>0</v>
      </c>
      <c r="I22" s="4" t="s">
        <v>13</v>
      </c>
      <c r="J22" s="7">
        <f t="shared" ref="J22:J25" si="6">$D22*H22</f>
        <v>0</v>
      </c>
      <c r="K22" s="33" t="s">
        <v>23</v>
      </c>
      <c r="L22" s="4"/>
      <c r="M22" s="86">
        <f>Létjegyzék!N16</f>
        <v>0</v>
      </c>
      <c r="N22" s="4" t="s">
        <v>13</v>
      </c>
      <c r="O22" s="7">
        <f t="shared" ref="O22:O25" si="7">$D22*M22</f>
        <v>0</v>
      </c>
      <c r="P22" s="4" t="s">
        <v>23</v>
      </c>
      <c r="Q22" s="27"/>
      <c r="R22" s="87">
        <f t="shared" si="2"/>
        <v>0</v>
      </c>
      <c r="S22" s="4" t="s">
        <v>13</v>
      </c>
      <c r="T22" s="61">
        <f t="shared" si="3"/>
        <v>0</v>
      </c>
      <c r="U22" s="33" t="s">
        <v>23</v>
      </c>
    </row>
    <row r="23" spans="1:21" ht="25.95" customHeight="1">
      <c r="A23" s="16" t="s">
        <v>12</v>
      </c>
      <c r="B23" s="21" t="s">
        <v>44</v>
      </c>
      <c r="C23" s="27"/>
      <c r="D23" s="32"/>
      <c r="E23" s="6" t="s">
        <v>22</v>
      </c>
      <c r="F23" s="34" t="s">
        <v>13</v>
      </c>
      <c r="H23" s="86">
        <f>Létjegyzék!M28</f>
        <v>3</v>
      </c>
      <c r="I23" s="8" t="s">
        <v>13</v>
      </c>
      <c r="J23" s="7">
        <f t="shared" ref="J23" si="8">$D23*H23</f>
        <v>0</v>
      </c>
      <c r="K23" s="33" t="s">
        <v>23</v>
      </c>
      <c r="L23" s="4"/>
      <c r="M23" s="86">
        <f>Létjegyzék!M16</f>
        <v>5</v>
      </c>
      <c r="N23" s="8" t="s">
        <v>13</v>
      </c>
      <c r="O23" s="7">
        <f t="shared" ref="O23" si="9">$D23*M23</f>
        <v>0</v>
      </c>
      <c r="P23" s="4" t="s">
        <v>23</v>
      </c>
      <c r="Q23" s="27"/>
      <c r="R23" s="87">
        <f t="shared" si="2"/>
        <v>8</v>
      </c>
      <c r="S23" s="8" t="s">
        <v>13</v>
      </c>
      <c r="T23" s="61">
        <f t="shared" si="3"/>
        <v>0</v>
      </c>
      <c r="U23" s="33" t="s">
        <v>23</v>
      </c>
    </row>
    <row r="24" spans="1:21" ht="25.95" customHeight="1">
      <c r="A24" s="16" t="s">
        <v>17</v>
      </c>
      <c r="B24" s="21" t="s">
        <v>104</v>
      </c>
      <c r="C24" s="27"/>
      <c r="D24" s="32"/>
      <c r="E24" s="6" t="s">
        <v>22</v>
      </c>
      <c r="F24" s="33" t="s">
        <v>18</v>
      </c>
      <c r="H24" s="86">
        <f>Létjegyzék!Q28</f>
        <v>0</v>
      </c>
      <c r="I24" s="4" t="s">
        <v>18</v>
      </c>
      <c r="J24" s="7">
        <f t="shared" si="6"/>
        <v>0</v>
      </c>
      <c r="K24" s="33" t="s">
        <v>23</v>
      </c>
      <c r="L24" s="4"/>
      <c r="M24" s="86">
        <f>Létjegyzék!Q16</f>
        <v>6</v>
      </c>
      <c r="N24" s="4" t="s">
        <v>18</v>
      </c>
      <c r="O24" s="7">
        <f t="shared" si="7"/>
        <v>0</v>
      </c>
      <c r="P24" s="4" t="s">
        <v>23</v>
      </c>
      <c r="Q24" s="27"/>
      <c r="R24" s="87">
        <f t="shared" si="2"/>
        <v>6</v>
      </c>
      <c r="S24" s="4" t="s">
        <v>18</v>
      </c>
      <c r="T24" s="61">
        <f t="shared" si="3"/>
        <v>0</v>
      </c>
      <c r="U24" s="33" t="s">
        <v>23</v>
      </c>
    </row>
    <row r="25" spans="1:21" ht="25.95" customHeight="1">
      <c r="A25" s="16" t="s">
        <v>25</v>
      </c>
      <c r="B25" s="21" t="s">
        <v>110</v>
      </c>
      <c r="C25" s="27"/>
      <c r="D25" s="32"/>
      <c r="E25" s="6" t="s">
        <v>22</v>
      </c>
      <c r="F25" s="33" t="s">
        <v>18</v>
      </c>
      <c r="H25" s="86">
        <f>Létjegyzék!O28</f>
        <v>58.3</v>
      </c>
      <c r="I25" s="4" t="s">
        <v>18</v>
      </c>
      <c r="J25" s="7">
        <f t="shared" si="6"/>
        <v>0</v>
      </c>
      <c r="K25" s="33" t="s">
        <v>23</v>
      </c>
      <c r="L25" s="4"/>
      <c r="M25" s="86">
        <f>Létjegyzék!O16</f>
        <v>122</v>
      </c>
      <c r="N25" s="4" t="s">
        <v>18</v>
      </c>
      <c r="O25" s="7">
        <f t="shared" si="7"/>
        <v>0</v>
      </c>
      <c r="P25" s="4" t="s">
        <v>23</v>
      </c>
      <c r="Q25" s="27"/>
      <c r="R25" s="87">
        <f t="shared" si="2"/>
        <v>180.3</v>
      </c>
      <c r="S25" s="4" t="s">
        <v>18</v>
      </c>
      <c r="T25" s="61">
        <f t="shared" si="3"/>
        <v>0</v>
      </c>
      <c r="U25" s="33" t="s">
        <v>23</v>
      </c>
    </row>
    <row r="26" spans="1:21" ht="25.95" customHeight="1">
      <c r="A26" s="229" t="s">
        <v>98</v>
      </c>
      <c r="B26" s="230"/>
      <c r="C26" s="27"/>
      <c r="D26" s="35"/>
      <c r="E26" s="25"/>
      <c r="F26" s="36"/>
      <c r="H26" s="35"/>
      <c r="I26" s="25"/>
      <c r="J26" s="25"/>
      <c r="K26" s="36"/>
      <c r="M26" s="35"/>
      <c r="N26" s="25"/>
      <c r="O26" s="25"/>
      <c r="P26" s="25"/>
      <c r="Q26" s="27"/>
      <c r="R26" s="26"/>
      <c r="S26" s="25"/>
      <c r="T26" s="60"/>
      <c r="U26" s="36"/>
    </row>
    <row r="27" spans="1:21" ht="31.95" customHeight="1">
      <c r="A27" s="16" t="s">
        <v>0</v>
      </c>
      <c r="B27" s="21" t="s">
        <v>107</v>
      </c>
      <c r="C27" s="27"/>
      <c r="D27" s="32"/>
      <c r="E27" s="6" t="s">
        <v>22</v>
      </c>
      <c r="F27" s="33" t="s">
        <v>1</v>
      </c>
      <c r="H27" s="86">
        <f>0.75*0.25*Létjegyzék!R28</f>
        <v>9.09375</v>
      </c>
      <c r="I27" s="4" t="s">
        <v>1</v>
      </c>
      <c r="J27" s="7">
        <f>$D27*H27</f>
        <v>0</v>
      </c>
      <c r="K27" s="33" t="s">
        <v>23</v>
      </c>
      <c r="L27" s="4"/>
      <c r="M27" s="86">
        <f>0.75*0.25*Létjegyzék!R16</f>
        <v>28.996875000000003</v>
      </c>
      <c r="N27" s="4" t="s">
        <v>1</v>
      </c>
      <c r="O27" s="7">
        <f>$D27*M27</f>
        <v>0</v>
      </c>
      <c r="P27" s="4" t="s">
        <v>23</v>
      </c>
      <c r="Q27" s="27"/>
      <c r="R27" s="87">
        <f t="shared" ref="R27:R35" si="10">H27+M27</f>
        <v>38.090625000000003</v>
      </c>
      <c r="S27" s="4" t="s">
        <v>1</v>
      </c>
      <c r="T27" s="61">
        <f t="shared" ref="T27:T35" si="11">J27+O27</f>
        <v>0</v>
      </c>
      <c r="U27" s="33" t="s">
        <v>23</v>
      </c>
    </row>
    <row r="28" spans="1:21" s="5" customFormat="1" ht="25.95" customHeight="1">
      <c r="A28" s="16" t="s">
        <v>2</v>
      </c>
      <c r="B28" s="20" t="s">
        <v>105</v>
      </c>
      <c r="C28" s="28"/>
      <c r="D28" s="32"/>
      <c r="E28" s="6" t="s">
        <v>22</v>
      </c>
      <c r="F28" s="33" t="s">
        <v>5</v>
      </c>
      <c r="H28" s="91">
        <f>H37+H38+H25*0.45</f>
        <v>278.59500000000003</v>
      </c>
      <c r="I28" s="4" t="s">
        <v>5</v>
      </c>
      <c r="J28" s="7">
        <f t="shared" ref="J28:J35" si="12">$D28*H28</f>
        <v>0</v>
      </c>
      <c r="K28" s="33" t="s">
        <v>23</v>
      </c>
      <c r="L28" s="4"/>
      <c r="M28" s="91">
        <f>M37+M38+M25*0.45</f>
        <v>510.79999999999995</v>
      </c>
      <c r="N28" s="4" t="s">
        <v>5</v>
      </c>
      <c r="O28" s="7">
        <f t="shared" ref="O28:O35" si="13">$D28*M28</f>
        <v>0</v>
      </c>
      <c r="P28" s="4" t="s">
        <v>23</v>
      </c>
      <c r="Q28" s="28"/>
      <c r="R28" s="87">
        <f t="shared" si="10"/>
        <v>789.39499999999998</v>
      </c>
      <c r="S28" s="4" t="s">
        <v>5</v>
      </c>
      <c r="T28" s="61">
        <f t="shared" si="11"/>
        <v>0</v>
      </c>
      <c r="U28" s="33" t="s">
        <v>23</v>
      </c>
    </row>
    <row r="29" spans="1:21" s="5" customFormat="1" ht="25.95" customHeight="1">
      <c r="A29" s="16" t="s">
        <v>3</v>
      </c>
      <c r="B29" s="17" t="s">
        <v>26</v>
      </c>
      <c r="C29" s="28"/>
      <c r="D29" s="32"/>
      <c r="E29" s="6" t="s">
        <v>22</v>
      </c>
      <c r="F29" s="33" t="s">
        <v>1</v>
      </c>
      <c r="H29" s="91">
        <f>H28*0.1</f>
        <v>27.859500000000004</v>
      </c>
      <c r="I29" s="4" t="s">
        <v>1</v>
      </c>
      <c r="J29" s="7">
        <f t="shared" si="12"/>
        <v>0</v>
      </c>
      <c r="K29" s="33" t="s">
        <v>23</v>
      </c>
      <c r="L29" s="4"/>
      <c r="M29" s="91">
        <f>M28*0.1</f>
        <v>51.08</v>
      </c>
      <c r="N29" s="4" t="s">
        <v>1</v>
      </c>
      <c r="O29" s="7">
        <f t="shared" si="13"/>
        <v>0</v>
      </c>
      <c r="P29" s="4" t="s">
        <v>23</v>
      </c>
      <c r="Q29" s="28"/>
      <c r="R29" s="87">
        <f t="shared" si="10"/>
        <v>78.93950000000001</v>
      </c>
      <c r="S29" s="4" t="s">
        <v>1</v>
      </c>
      <c r="T29" s="61">
        <f t="shared" si="11"/>
        <v>0</v>
      </c>
      <c r="U29" s="33" t="s">
        <v>23</v>
      </c>
    </row>
    <row r="30" spans="1:21" s="5" customFormat="1" ht="25.95" customHeight="1">
      <c r="A30" s="16" t="s">
        <v>4</v>
      </c>
      <c r="B30" s="17" t="s">
        <v>15</v>
      </c>
      <c r="C30" s="28"/>
      <c r="D30" s="32"/>
      <c r="E30" s="6" t="s">
        <v>22</v>
      </c>
      <c r="F30" s="33" t="s">
        <v>5</v>
      </c>
      <c r="H30" s="91">
        <f>H28</f>
        <v>278.59500000000003</v>
      </c>
      <c r="I30" s="4" t="s">
        <v>5</v>
      </c>
      <c r="J30" s="7">
        <f t="shared" si="12"/>
        <v>0</v>
      </c>
      <c r="K30" s="33" t="s">
        <v>23</v>
      </c>
      <c r="L30" s="4"/>
      <c r="M30" s="91">
        <f>M28</f>
        <v>510.79999999999995</v>
      </c>
      <c r="N30" s="4" t="s">
        <v>5</v>
      </c>
      <c r="O30" s="7">
        <f t="shared" si="13"/>
        <v>0</v>
      </c>
      <c r="P30" s="4" t="s">
        <v>23</v>
      </c>
      <c r="Q30" s="28"/>
      <c r="R30" s="87">
        <f t="shared" si="10"/>
        <v>789.39499999999998</v>
      </c>
      <c r="S30" s="4" t="s">
        <v>5</v>
      </c>
      <c r="T30" s="61">
        <f t="shared" si="11"/>
        <v>0</v>
      </c>
      <c r="U30" s="33" t="s">
        <v>23</v>
      </c>
    </row>
    <row r="31" spans="1:21" ht="25.95" customHeight="1">
      <c r="A31" s="16" t="s">
        <v>11</v>
      </c>
      <c r="B31" s="21" t="s">
        <v>111</v>
      </c>
      <c r="C31" s="27"/>
      <c r="D31" s="32"/>
      <c r="E31" s="6" t="s">
        <v>22</v>
      </c>
      <c r="F31" s="33" t="s">
        <v>1</v>
      </c>
      <c r="H31" s="91">
        <f>H37*0.2+H38*0.15</f>
        <v>50.472000000000008</v>
      </c>
      <c r="I31" s="4" t="s">
        <v>1</v>
      </c>
      <c r="J31" s="7">
        <f t="shared" si="12"/>
        <v>0</v>
      </c>
      <c r="K31" s="33" t="s">
        <v>23</v>
      </c>
      <c r="L31" s="4"/>
      <c r="M31" s="91">
        <f>M37*0.2+M38*0.15</f>
        <v>91.18</v>
      </c>
      <c r="N31" s="4" t="s">
        <v>1</v>
      </c>
      <c r="O31" s="7">
        <f t="shared" si="13"/>
        <v>0</v>
      </c>
      <c r="P31" s="4" t="s">
        <v>23</v>
      </c>
      <c r="Q31" s="27"/>
      <c r="R31" s="87">
        <f t="shared" si="10"/>
        <v>141.65200000000002</v>
      </c>
      <c r="S31" s="4" t="s">
        <v>1</v>
      </c>
      <c r="T31" s="61">
        <f t="shared" si="11"/>
        <v>0</v>
      </c>
      <c r="U31" s="33" t="s">
        <v>23</v>
      </c>
    </row>
    <row r="32" spans="1:21" ht="25.95" customHeight="1">
      <c r="A32" s="16" t="s">
        <v>12</v>
      </c>
      <c r="B32" s="17" t="s">
        <v>28</v>
      </c>
      <c r="C32" s="27"/>
      <c r="D32" s="32"/>
      <c r="E32" s="6" t="s">
        <v>22</v>
      </c>
      <c r="F32" s="33" t="s">
        <v>18</v>
      </c>
      <c r="H32" s="86">
        <f>Létjegyzék!I28</f>
        <v>16.2</v>
      </c>
      <c r="I32" s="4" t="s">
        <v>18</v>
      </c>
      <c r="J32" s="7">
        <f t="shared" si="12"/>
        <v>0</v>
      </c>
      <c r="K32" s="33" t="s">
        <v>23</v>
      </c>
      <c r="L32" s="4"/>
      <c r="M32" s="86">
        <f>Létjegyzék!I16</f>
        <v>59.4</v>
      </c>
      <c r="N32" s="8" t="s">
        <v>18</v>
      </c>
      <c r="O32" s="7">
        <f t="shared" si="13"/>
        <v>0</v>
      </c>
      <c r="P32" s="8" t="s">
        <v>23</v>
      </c>
      <c r="Q32" s="27"/>
      <c r="R32" s="87">
        <f t="shared" si="10"/>
        <v>75.599999999999994</v>
      </c>
      <c r="S32" s="4" t="s">
        <v>18</v>
      </c>
      <c r="T32" s="61">
        <f t="shared" si="11"/>
        <v>0</v>
      </c>
      <c r="U32" s="33" t="s">
        <v>23</v>
      </c>
    </row>
    <row r="33" spans="1:21" ht="25.95" customHeight="1">
      <c r="A33" s="18" t="s">
        <v>17</v>
      </c>
      <c r="B33" s="17" t="s">
        <v>34</v>
      </c>
      <c r="C33" s="27"/>
      <c r="D33" s="32"/>
      <c r="E33" s="6" t="s">
        <v>22</v>
      </c>
      <c r="F33" s="33" t="s">
        <v>18</v>
      </c>
      <c r="H33" s="86">
        <f>Létjegyzék!J28</f>
        <v>0</v>
      </c>
      <c r="I33" s="8" t="s">
        <v>18</v>
      </c>
      <c r="J33" s="7">
        <f t="shared" si="12"/>
        <v>0</v>
      </c>
      <c r="K33" s="33" t="s">
        <v>23</v>
      </c>
      <c r="L33" s="4"/>
      <c r="M33" s="86">
        <f>Létjegyzék!J16</f>
        <v>0</v>
      </c>
      <c r="N33" s="8" t="s">
        <v>18</v>
      </c>
      <c r="O33" s="7">
        <f t="shared" si="13"/>
        <v>0</v>
      </c>
      <c r="P33" s="8" t="s">
        <v>23</v>
      </c>
      <c r="Q33" s="27"/>
      <c r="R33" s="87">
        <f t="shared" si="10"/>
        <v>0</v>
      </c>
      <c r="S33" s="8" t="s">
        <v>18</v>
      </c>
      <c r="T33" s="61">
        <f t="shared" si="11"/>
        <v>0</v>
      </c>
      <c r="U33" s="33" t="s">
        <v>23</v>
      </c>
    </row>
    <row r="34" spans="1:21" ht="25.95" customHeight="1">
      <c r="A34" s="16" t="s">
        <v>25</v>
      </c>
      <c r="B34" s="17" t="s">
        <v>27</v>
      </c>
      <c r="C34" s="27"/>
      <c r="D34" s="32"/>
      <c r="E34" s="6" t="s">
        <v>22</v>
      </c>
      <c r="F34" s="33" t="s">
        <v>18</v>
      </c>
      <c r="H34" s="86">
        <f>Létjegyzék!K28</f>
        <v>0</v>
      </c>
      <c r="I34" s="4" t="s">
        <v>18</v>
      </c>
      <c r="J34" s="7">
        <f>$D34*H34</f>
        <v>0</v>
      </c>
      <c r="K34" s="33" t="s">
        <v>23</v>
      </c>
      <c r="L34" s="4"/>
      <c r="M34" s="86">
        <f>Létjegyzék!K16</f>
        <v>0</v>
      </c>
      <c r="N34" s="4" t="s">
        <v>18</v>
      </c>
      <c r="O34" s="7">
        <f>$D34*M34</f>
        <v>0</v>
      </c>
      <c r="P34" s="4" t="s">
        <v>23</v>
      </c>
      <c r="Q34" s="27"/>
      <c r="R34" s="87">
        <f t="shared" si="10"/>
        <v>0</v>
      </c>
      <c r="S34" s="4" t="s">
        <v>18</v>
      </c>
      <c r="T34" s="61">
        <f t="shared" si="11"/>
        <v>0</v>
      </c>
      <c r="U34" s="33" t="s">
        <v>23</v>
      </c>
    </row>
    <row r="35" spans="1:21" ht="25.95" customHeight="1">
      <c r="A35" s="16" t="s">
        <v>29</v>
      </c>
      <c r="B35" s="21" t="s">
        <v>108</v>
      </c>
      <c r="C35" s="27"/>
      <c r="D35" s="32"/>
      <c r="E35" s="6" t="s">
        <v>22</v>
      </c>
      <c r="F35" s="33" t="s">
        <v>1</v>
      </c>
      <c r="H35" s="91">
        <f>0.03*(H37+H38)</f>
        <v>7.5708000000000002</v>
      </c>
      <c r="I35" s="4" t="s">
        <v>1</v>
      </c>
      <c r="J35" s="7">
        <f t="shared" si="12"/>
        <v>0</v>
      </c>
      <c r="K35" s="33" t="s">
        <v>23</v>
      </c>
      <c r="L35" s="4"/>
      <c r="M35" s="91">
        <f>0.03*(M37+M38)</f>
        <v>13.677</v>
      </c>
      <c r="N35" s="8" t="s">
        <v>1</v>
      </c>
      <c r="O35" s="7">
        <f t="shared" si="13"/>
        <v>0</v>
      </c>
      <c r="P35" s="8" t="s">
        <v>23</v>
      </c>
      <c r="Q35" s="27"/>
      <c r="R35" s="87">
        <f t="shared" si="10"/>
        <v>21.247799999999998</v>
      </c>
      <c r="S35" s="8" t="s">
        <v>1</v>
      </c>
      <c r="T35" s="61">
        <f t="shared" si="11"/>
        <v>0</v>
      </c>
      <c r="U35" s="33" t="s">
        <v>23</v>
      </c>
    </row>
    <row r="36" spans="1:21" ht="25.95" customHeight="1">
      <c r="A36" s="229" t="s">
        <v>19</v>
      </c>
      <c r="B36" s="230"/>
      <c r="C36" s="27"/>
      <c r="D36" s="35"/>
      <c r="E36" s="25"/>
      <c r="F36" s="36"/>
      <c r="H36" s="35"/>
      <c r="I36" s="25"/>
      <c r="J36" s="25"/>
      <c r="K36" s="36"/>
      <c r="M36" s="35"/>
      <c r="N36" s="25"/>
      <c r="O36" s="25"/>
      <c r="P36" s="25"/>
      <c r="Q36" s="27"/>
      <c r="R36" s="26"/>
      <c r="S36" s="25"/>
      <c r="T36" s="60"/>
      <c r="U36" s="36"/>
    </row>
    <row r="37" spans="1:21" s="4" customFormat="1" ht="25.95" customHeight="1">
      <c r="A37" s="16" t="s">
        <v>0</v>
      </c>
      <c r="B37" s="21" t="s">
        <v>96</v>
      </c>
      <c r="C37" s="14"/>
      <c r="D37" s="37"/>
      <c r="E37" s="6" t="s">
        <v>22</v>
      </c>
      <c r="F37" s="33" t="s">
        <v>5</v>
      </c>
      <c r="H37" s="86">
        <f>Létjegyzék!E28+Létjegyzék!F28</f>
        <v>252.36</v>
      </c>
      <c r="I37" s="4" t="s">
        <v>5</v>
      </c>
      <c r="J37" s="7">
        <f t="shared" ref="J37:J39" si="14">$D37*H37</f>
        <v>0</v>
      </c>
      <c r="K37" s="33" t="s">
        <v>23</v>
      </c>
      <c r="M37" s="86">
        <f>Létjegyzék!E16+Létjegyzék!F16</f>
        <v>455.9</v>
      </c>
      <c r="N37" s="4" t="s">
        <v>5</v>
      </c>
      <c r="O37" s="7">
        <f t="shared" ref="O37:O39" si="15">$D37*M37</f>
        <v>0</v>
      </c>
      <c r="P37" s="4" t="s">
        <v>23</v>
      </c>
      <c r="Q37" s="14"/>
      <c r="R37" s="87">
        <f t="shared" ref="R37:R39" si="16">H37+M37</f>
        <v>708.26</v>
      </c>
      <c r="S37" s="4" t="s">
        <v>5</v>
      </c>
      <c r="T37" s="61">
        <f t="shared" ref="T37:T39" si="17">J37+O37</f>
        <v>0</v>
      </c>
      <c r="U37" s="33" t="s">
        <v>23</v>
      </c>
    </row>
    <row r="38" spans="1:21" s="4" customFormat="1" ht="25.95" customHeight="1">
      <c r="A38" s="18" t="s">
        <v>2</v>
      </c>
      <c r="B38" s="21" t="s">
        <v>94</v>
      </c>
      <c r="C38" s="14"/>
      <c r="D38" s="37"/>
      <c r="E38" s="6" t="s">
        <v>22</v>
      </c>
      <c r="F38" s="34" t="s">
        <v>5</v>
      </c>
      <c r="H38" s="86">
        <f>Létjegyzék!G28</f>
        <v>0</v>
      </c>
      <c r="I38" s="4" t="s">
        <v>5</v>
      </c>
      <c r="J38" s="7">
        <f t="shared" ref="J38" si="18">$D38*H38</f>
        <v>0</v>
      </c>
      <c r="K38" s="33" t="s">
        <v>23</v>
      </c>
      <c r="M38" s="86">
        <f>Létjegyzék!G16</f>
        <v>0</v>
      </c>
      <c r="N38" s="4" t="s">
        <v>5</v>
      </c>
      <c r="O38" s="7">
        <f t="shared" ref="O38" si="19">$D38*M38</f>
        <v>0</v>
      </c>
      <c r="P38" s="4" t="s">
        <v>23</v>
      </c>
      <c r="Q38" s="14"/>
      <c r="R38" s="87">
        <f t="shared" si="16"/>
        <v>0</v>
      </c>
      <c r="S38" s="8" t="s">
        <v>1</v>
      </c>
      <c r="T38" s="61">
        <f t="shared" si="17"/>
        <v>0</v>
      </c>
      <c r="U38" s="33" t="s">
        <v>23</v>
      </c>
    </row>
    <row r="39" spans="1:21" s="4" customFormat="1" ht="25.95" customHeight="1">
      <c r="A39" s="18" t="s">
        <v>3</v>
      </c>
      <c r="B39" s="21" t="s">
        <v>95</v>
      </c>
      <c r="C39" s="14"/>
      <c r="D39" s="37"/>
      <c r="E39" s="6" t="s">
        <v>22</v>
      </c>
      <c r="F39" s="34" t="s">
        <v>1</v>
      </c>
      <c r="H39" s="86">
        <f>0.04*Létjegyzék!H28</f>
        <v>0.66280000000000006</v>
      </c>
      <c r="I39" s="4" t="s">
        <v>5</v>
      </c>
      <c r="J39" s="7">
        <f t="shared" si="14"/>
        <v>0</v>
      </c>
      <c r="K39" s="33" t="s">
        <v>23</v>
      </c>
      <c r="M39" s="86">
        <f>0.04*Létjegyzék!H16</f>
        <v>0.34</v>
      </c>
      <c r="N39" s="4" t="s">
        <v>5</v>
      </c>
      <c r="O39" s="7">
        <f t="shared" si="15"/>
        <v>0</v>
      </c>
      <c r="P39" s="4" t="s">
        <v>23</v>
      </c>
      <c r="Q39" s="14"/>
      <c r="R39" s="87">
        <f t="shared" si="16"/>
        <v>1.0028000000000001</v>
      </c>
      <c r="S39" s="8" t="s">
        <v>1</v>
      </c>
      <c r="T39" s="61">
        <f t="shared" si="17"/>
        <v>0</v>
      </c>
      <c r="U39" s="33" t="s">
        <v>23</v>
      </c>
    </row>
    <row r="40" spans="1:21" ht="25.95" customHeight="1">
      <c r="A40" s="229" t="s">
        <v>20</v>
      </c>
      <c r="B40" s="230"/>
      <c r="C40" s="27"/>
      <c r="D40" s="35"/>
      <c r="E40" s="25"/>
      <c r="F40" s="36"/>
      <c r="H40" s="35"/>
      <c r="I40" s="25"/>
      <c r="J40" s="25"/>
      <c r="K40" s="36"/>
      <c r="M40" s="35"/>
      <c r="N40" s="25"/>
      <c r="O40" s="25"/>
      <c r="P40" s="25"/>
      <c r="Q40" s="27"/>
      <c r="R40" s="26"/>
      <c r="S40" s="25"/>
      <c r="T40" s="60"/>
      <c r="U40" s="36"/>
    </row>
    <row r="41" spans="1:21" s="4" customFormat="1" ht="25.95" customHeight="1">
      <c r="A41" s="16" t="s">
        <v>0</v>
      </c>
      <c r="B41" s="17" t="s">
        <v>14</v>
      </c>
      <c r="C41" s="14"/>
      <c r="D41" s="32"/>
      <c r="E41" s="6" t="s">
        <v>22</v>
      </c>
      <c r="F41" s="33" t="s">
        <v>1</v>
      </c>
      <c r="H41" s="86">
        <f>H42*0.1</f>
        <v>2.2589999999999999</v>
      </c>
      <c r="I41" s="4" t="s">
        <v>1</v>
      </c>
      <c r="J41" s="7">
        <f t="shared" ref="J41:J45" si="20">$D41*H41</f>
        <v>0</v>
      </c>
      <c r="K41" s="33" t="s">
        <v>23</v>
      </c>
      <c r="M41" s="86">
        <f>M42*0.1</f>
        <v>3.9369999999999998</v>
      </c>
      <c r="N41" s="4" t="s">
        <v>1</v>
      </c>
      <c r="O41" s="7">
        <f t="shared" ref="O41:O45" si="21">$D41*M41</f>
        <v>0</v>
      </c>
      <c r="P41" s="4" t="s">
        <v>23</v>
      </c>
      <c r="Q41" s="14"/>
      <c r="R41" s="87">
        <f t="shared" ref="R41:R45" si="22">H41+M41</f>
        <v>6.1959999999999997</v>
      </c>
      <c r="S41" s="4" t="s">
        <v>1</v>
      </c>
      <c r="T41" s="61">
        <f t="shared" ref="T41:T45" si="23">J41+O41</f>
        <v>0</v>
      </c>
      <c r="U41" s="33" t="s">
        <v>23</v>
      </c>
    </row>
    <row r="42" spans="1:21" s="4" customFormat="1" ht="25.95" customHeight="1">
      <c r="A42" s="18" t="s">
        <v>2</v>
      </c>
      <c r="B42" s="93" t="s">
        <v>112</v>
      </c>
      <c r="C42" s="14"/>
      <c r="D42" s="32"/>
      <c r="E42" s="6" t="s">
        <v>22</v>
      </c>
      <c r="F42" s="34" t="s">
        <v>5</v>
      </c>
      <c r="H42" s="86">
        <v>22.59</v>
      </c>
      <c r="I42" s="4" t="s">
        <v>5</v>
      </c>
      <c r="J42" s="7">
        <f t="shared" si="20"/>
        <v>0</v>
      </c>
      <c r="K42" s="33" t="s">
        <v>23</v>
      </c>
      <c r="M42" s="86">
        <v>39.369999999999997</v>
      </c>
      <c r="N42" s="4" t="s">
        <v>5</v>
      </c>
      <c r="O42" s="7">
        <f t="shared" si="21"/>
        <v>0</v>
      </c>
      <c r="P42" s="33" t="s">
        <v>23</v>
      </c>
      <c r="Q42" s="14"/>
      <c r="R42" s="87">
        <f t="shared" si="22"/>
        <v>61.959999999999994</v>
      </c>
      <c r="S42" s="4" t="s">
        <v>5</v>
      </c>
      <c r="T42" s="61">
        <f t="shared" si="23"/>
        <v>0</v>
      </c>
      <c r="U42" s="33" t="s">
        <v>23</v>
      </c>
    </row>
    <row r="43" spans="1:21" s="4" customFormat="1" ht="25.95" customHeight="1">
      <c r="A43" s="16" t="s">
        <v>3</v>
      </c>
      <c r="B43" s="93" t="s">
        <v>113</v>
      </c>
      <c r="C43" s="14"/>
      <c r="D43" s="32"/>
      <c r="E43" s="6" t="s">
        <v>22</v>
      </c>
      <c r="F43" s="34" t="s">
        <v>5</v>
      </c>
      <c r="H43" s="86">
        <v>0</v>
      </c>
      <c r="I43" s="4" t="s">
        <v>5</v>
      </c>
      <c r="J43" s="7">
        <f t="shared" si="20"/>
        <v>0</v>
      </c>
      <c r="K43" s="33" t="s">
        <v>23</v>
      </c>
      <c r="M43" s="86">
        <v>0</v>
      </c>
      <c r="N43" s="4" t="s">
        <v>5</v>
      </c>
      <c r="O43" s="7">
        <f t="shared" si="21"/>
        <v>0</v>
      </c>
      <c r="P43" s="33" t="s">
        <v>23</v>
      </c>
      <c r="Q43" s="14"/>
      <c r="R43" s="87">
        <f t="shared" si="22"/>
        <v>0</v>
      </c>
      <c r="S43" s="4" t="s">
        <v>5</v>
      </c>
      <c r="T43" s="61">
        <f t="shared" si="23"/>
        <v>0</v>
      </c>
      <c r="U43" s="33" t="s">
        <v>23</v>
      </c>
    </row>
    <row r="44" spans="1:21" s="4" customFormat="1" ht="25.95" customHeight="1">
      <c r="A44" s="16" t="s">
        <v>4</v>
      </c>
      <c r="B44" s="88" t="s">
        <v>21</v>
      </c>
      <c r="C44" s="14"/>
      <c r="D44" s="32"/>
      <c r="E44" s="6" t="s">
        <v>22</v>
      </c>
      <c r="F44" s="33" t="s">
        <v>13</v>
      </c>
      <c r="H44" s="86">
        <f>Létjegyzék!S28</f>
        <v>4</v>
      </c>
      <c r="I44" s="4" t="s">
        <v>13</v>
      </c>
      <c r="J44" s="7">
        <f t="shared" ref="J44" si="24">$D44*H44</f>
        <v>0</v>
      </c>
      <c r="K44" s="33" t="s">
        <v>23</v>
      </c>
      <c r="M44" s="86">
        <f>Létjegyzék!S16</f>
        <v>4</v>
      </c>
      <c r="N44" s="4" t="s">
        <v>13</v>
      </c>
      <c r="O44" s="7">
        <f t="shared" ref="O44" si="25">$D44*M44</f>
        <v>0</v>
      </c>
      <c r="P44" s="33" t="s">
        <v>23</v>
      </c>
      <c r="Q44" s="14"/>
      <c r="R44" s="87">
        <f t="shared" si="22"/>
        <v>8</v>
      </c>
      <c r="S44" s="4" t="s">
        <v>13</v>
      </c>
      <c r="T44" s="61">
        <f t="shared" si="23"/>
        <v>0</v>
      </c>
      <c r="U44" s="33" t="s">
        <v>23</v>
      </c>
    </row>
    <row r="45" spans="1:21" s="4" customFormat="1" ht="25.95" customHeight="1" thickBot="1">
      <c r="A45" s="94" t="s">
        <v>11</v>
      </c>
      <c r="B45" s="89" t="s">
        <v>93</v>
      </c>
      <c r="C45" s="14"/>
      <c r="D45" s="38"/>
      <c r="E45" s="11" t="s">
        <v>22</v>
      </c>
      <c r="F45" s="39" t="s">
        <v>13</v>
      </c>
      <c r="H45" s="90">
        <f>Létjegyzék!T28</f>
        <v>0</v>
      </c>
      <c r="I45" s="9" t="s">
        <v>13</v>
      </c>
      <c r="J45" s="10">
        <f t="shared" si="20"/>
        <v>0</v>
      </c>
      <c r="K45" s="39" t="s">
        <v>23</v>
      </c>
      <c r="M45" s="90">
        <f>Létjegyzék!T16</f>
        <v>0</v>
      </c>
      <c r="N45" s="9" t="s">
        <v>13</v>
      </c>
      <c r="O45" s="10">
        <f t="shared" si="21"/>
        <v>0</v>
      </c>
      <c r="P45" s="39" t="s">
        <v>23</v>
      </c>
      <c r="Q45" s="14"/>
      <c r="R45" s="87">
        <f t="shared" si="22"/>
        <v>0</v>
      </c>
      <c r="S45" s="9" t="s">
        <v>13</v>
      </c>
      <c r="T45" s="61">
        <f t="shared" si="23"/>
        <v>0</v>
      </c>
      <c r="U45" s="39" t="s">
        <v>23</v>
      </c>
    </row>
    <row r="46" spans="1:21" s="4" customFormat="1" ht="25.95" customHeight="1">
      <c r="A46" s="16"/>
      <c r="B46" s="12"/>
      <c r="C46" s="14"/>
      <c r="D46" s="40"/>
      <c r="F46" s="33"/>
      <c r="H46" s="43"/>
      <c r="I46" s="8"/>
      <c r="J46" s="44">
        <f>SUM(J7:J45)</f>
        <v>0</v>
      </c>
      <c r="K46" s="34" t="s">
        <v>23</v>
      </c>
      <c r="L46" s="8"/>
      <c r="M46" s="43"/>
      <c r="N46" s="8"/>
      <c r="O46" s="44">
        <f>SUM(O7:O45)</f>
        <v>0</v>
      </c>
      <c r="P46" s="8" t="s">
        <v>23</v>
      </c>
      <c r="Q46" s="45"/>
      <c r="R46" s="95"/>
      <c r="S46" s="96"/>
      <c r="T46" s="97">
        <f>SUM(T7:T45)</f>
        <v>0</v>
      </c>
      <c r="U46" s="98" t="s">
        <v>23</v>
      </c>
    </row>
    <row r="47" spans="1:21" ht="25.95" customHeight="1">
      <c r="A47" s="22"/>
      <c r="B47" s="13"/>
      <c r="C47" s="27"/>
      <c r="D47" s="22"/>
      <c r="E47" s="4"/>
      <c r="F47" s="41"/>
      <c r="H47" s="236" t="s">
        <v>33</v>
      </c>
      <c r="I47" s="237"/>
      <c r="J47" s="46">
        <f>J46*0.27</f>
        <v>0</v>
      </c>
      <c r="K47" s="51" t="s">
        <v>23</v>
      </c>
      <c r="L47" s="47"/>
      <c r="M47" s="236" t="s">
        <v>33</v>
      </c>
      <c r="N47" s="237"/>
      <c r="O47" s="46">
        <f>O46*0.27</f>
        <v>0</v>
      </c>
      <c r="P47" s="47" t="s">
        <v>23</v>
      </c>
      <c r="Q47" s="45"/>
      <c r="R47" s="225" t="s">
        <v>33</v>
      </c>
      <c r="S47" s="226"/>
      <c r="T47" s="99">
        <f>T46*0.27</f>
        <v>0</v>
      </c>
      <c r="U47" s="100" t="s">
        <v>23</v>
      </c>
    </row>
    <row r="48" spans="1:21" ht="25.95" customHeight="1" thickBot="1">
      <c r="A48" s="23"/>
      <c r="B48" s="24"/>
      <c r="C48" s="27"/>
      <c r="D48" s="23"/>
      <c r="E48" s="15"/>
      <c r="F48" s="42"/>
      <c r="H48" s="234" t="s">
        <v>37</v>
      </c>
      <c r="I48" s="235"/>
      <c r="J48" s="48">
        <f>J46+J47</f>
        <v>0</v>
      </c>
      <c r="K48" s="52" t="s">
        <v>23</v>
      </c>
      <c r="L48" s="50"/>
      <c r="M48" s="234" t="s">
        <v>37</v>
      </c>
      <c r="N48" s="235"/>
      <c r="O48" s="48">
        <f>O46+O47</f>
        <v>0</v>
      </c>
      <c r="P48" s="49" t="s">
        <v>23</v>
      </c>
      <c r="Q48" s="45"/>
      <c r="R48" s="227" t="s">
        <v>41</v>
      </c>
      <c r="S48" s="228"/>
      <c r="T48" s="101">
        <f>T46+T47</f>
        <v>0</v>
      </c>
      <c r="U48" s="102" t="s">
        <v>23</v>
      </c>
    </row>
    <row r="49" ht="15.6" thickTop="1"/>
  </sheetData>
  <mergeCells count="20">
    <mergeCell ref="B1:U1"/>
    <mergeCell ref="B2:U2"/>
    <mergeCell ref="D4:F5"/>
    <mergeCell ref="R4:U5"/>
    <mergeCell ref="A4:B5"/>
    <mergeCell ref="M5:P5"/>
    <mergeCell ref="H4:K4"/>
    <mergeCell ref="H5:K5"/>
    <mergeCell ref="M4:P4"/>
    <mergeCell ref="R47:S47"/>
    <mergeCell ref="R48:S48"/>
    <mergeCell ref="A40:B40"/>
    <mergeCell ref="A6:B6"/>
    <mergeCell ref="A26:B26"/>
    <mergeCell ref="A36:B36"/>
    <mergeCell ref="A17:B17"/>
    <mergeCell ref="M48:N48"/>
    <mergeCell ref="H48:I48"/>
    <mergeCell ref="M47:N47"/>
    <mergeCell ref="H47:I47"/>
  </mergeCells>
  <phoneticPr fontId="8" type="noConversion"/>
  <printOptions horizontalCentered="1"/>
  <pageMargins left="0.31496062992126" right="0.31496062992126" top="0.35433070900000002" bottom="0.35433070900000002" header="0.31496062992126" footer="0.31496062992126"/>
  <pageSetup paperSize="9" scale="4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Létjegyzék</vt:lpstr>
      <vt:lpstr>Tervezői költségvetés</vt:lpstr>
      <vt:lpstr>'Tervezői költségvetés'!Nyomtatási_cím</vt:lpstr>
      <vt:lpstr>'Tervezői költségvetés'!Nyomtatási_terület</vt:lpstr>
    </vt:vector>
  </TitlesOfParts>
  <Company>Vállalkozás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Tamás</dc:creator>
  <cp:lastModifiedBy>Juhász Katalin</cp:lastModifiedBy>
  <cp:lastPrinted>2023-04-05T04:31:55Z</cp:lastPrinted>
  <dcterms:created xsi:type="dcterms:W3CDTF">1999-10-10T09:07:12Z</dcterms:created>
  <dcterms:modified xsi:type="dcterms:W3CDTF">2023-07-06T12:08:05Z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5FD243C">
    <vt:lpwstr/>
  </property>
  <property fmtid="{D5CDD505-2E9C-101B-9397-08002B2CF9AE}" pid="24" name="IVID606A2ED0">
    <vt:lpwstr/>
  </property>
  <property fmtid="{D5CDD505-2E9C-101B-9397-08002B2CF9AE}" pid="25" name="IVID1E681508">
    <vt:lpwstr/>
  </property>
  <property fmtid="{D5CDD505-2E9C-101B-9397-08002B2CF9AE}" pid="26" name="IVID2F7708DC">
    <vt:lpwstr/>
  </property>
  <property fmtid="{D5CDD505-2E9C-101B-9397-08002B2CF9AE}" pid="27" name="IVID377116F3">
    <vt:lpwstr/>
  </property>
  <property fmtid="{D5CDD505-2E9C-101B-9397-08002B2CF9AE}" pid="28" name="IVIDE1913FC">
    <vt:lpwstr/>
  </property>
  <property fmtid="{D5CDD505-2E9C-101B-9397-08002B2CF9AE}" pid="29" name="IVID2C301304">
    <vt:lpwstr/>
  </property>
  <property fmtid="{D5CDD505-2E9C-101B-9397-08002B2CF9AE}" pid="30" name="IVID1B501AEA">
    <vt:lpwstr/>
  </property>
  <property fmtid="{D5CDD505-2E9C-101B-9397-08002B2CF9AE}" pid="31" name="IVID3A2B1EFD">
    <vt:lpwstr/>
  </property>
</Properties>
</file>